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915" windowHeight="69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6" i="1" l="1"/>
  <c r="J46" i="1"/>
  <c r="K46" i="1"/>
  <c r="L46" i="1"/>
  <c r="M46" i="1"/>
  <c r="N46" i="1"/>
  <c r="O46" i="1"/>
  <c r="P46" i="1"/>
  <c r="Q46" i="1"/>
  <c r="R46" i="1"/>
  <c r="S46" i="1"/>
  <c r="T46" i="1"/>
  <c r="K47" i="1"/>
  <c r="L47" i="1"/>
  <c r="M47" i="1"/>
  <c r="N47" i="1"/>
  <c r="O47" i="1"/>
  <c r="P47" i="1"/>
  <c r="Q47" i="1"/>
  <c r="R47" i="1"/>
  <c r="S47" i="1"/>
  <c r="T47" i="1"/>
  <c r="K48" i="1"/>
  <c r="L48" i="1"/>
  <c r="M48" i="1"/>
  <c r="N48" i="1"/>
  <c r="O48" i="1"/>
  <c r="P48" i="1"/>
  <c r="Q48" i="1"/>
  <c r="R48" i="1"/>
  <c r="S48" i="1"/>
  <c r="T48" i="1"/>
  <c r="K49" i="1"/>
  <c r="L49" i="1"/>
  <c r="M49" i="1"/>
  <c r="N49" i="1"/>
  <c r="O49" i="1"/>
  <c r="P49" i="1"/>
  <c r="Q49" i="1"/>
  <c r="R49" i="1"/>
  <c r="S49" i="1"/>
  <c r="T49" i="1"/>
  <c r="K50" i="1"/>
  <c r="L50" i="1"/>
  <c r="M50" i="1"/>
  <c r="N50" i="1"/>
  <c r="O50" i="1"/>
  <c r="P50" i="1"/>
  <c r="Q50" i="1"/>
  <c r="R50" i="1"/>
  <c r="S50" i="1"/>
  <c r="T50" i="1"/>
  <c r="K51" i="1"/>
  <c r="L51" i="1"/>
  <c r="M51" i="1"/>
  <c r="N51" i="1"/>
  <c r="O51" i="1"/>
  <c r="P51" i="1"/>
  <c r="Q51" i="1"/>
  <c r="R51" i="1"/>
  <c r="S51" i="1"/>
  <c r="T51" i="1"/>
  <c r="K52" i="1"/>
  <c r="L52" i="1"/>
  <c r="M52" i="1"/>
  <c r="N52" i="1"/>
  <c r="O52" i="1"/>
  <c r="P52" i="1"/>
  <c r="Q52" i="1"/>
  <c r="R52" i="1"/>
  <c r="S52" i="1"/>
  <c r="T52" i="1"/>
  <c r="K53" i="1"/>
  <c r="L53" i="1"/>
  <c r="M53" i="1"/>
  <c r="N53" i="1"/>
  <c r="O53" i="1"/>
  <c r="P53" i="1"/>
  <c r="Q53" i="1"/>
  <c r="R53" i="1"/>
  <c r="S53" i="1"/>
  <c r="T53" i="1"/>
  <c r="K54" i="1"/>
  <c r="L54" i="1"/>
  <c r="M54" i="1"/>
  <c r="N54" i="1"/>
  <c r="O54" i="1"/>
  <c r="P54" i="1"/>
  <c r="Q54" i="1"/>
  <c r="R54" i="1"/>
  <c r="S54" i="1"/>
  <c r="T54" i="1"/>
  <c r="K55" i="1"/>
  <c r="L55" i="1"/>
  <c r="M55" i="1"/>
  <c r="N55" i="1"/>
  <c r="O55" i="1"/>
  <c r="P55" i="1"/>
  <c r="Q55" i="1"/>
  <c r="R55" i="1"/>
  <c r="S55" i="1"/>
  <c r="T55" i="1"/>
  <c r="K56" i="1"/>
  <c r="L56" i="1"/>
  <c r="M56" i="1"/>
  <c r="N56" i="1"/>
  <c r="O56" i="1"/>
  <c r="P56" i="1"/>
  <c r="Q56" i="1"/>
  <c r="R56" i="1"/>
  <c r="S56" i="1"/>
  <c r="T56" i="1"/>
  <c r="J47" i="1"/>
  <c r="J48" i="1"/>
  <c r="J49" i="1"/>
  <c r="J50" i="1"/>
  <c r="J51" i="1"/>
  <c r="J52" i="1"/>
  <c r="J53" i="1"/>
  <c r="J54" i="1"/>
  <c r="J55" i="1"/>
  <c r="J56" i="1"/>
  <c r="C30" i="1"/>
  <c r="C29" i="1"/>
  <c r="C12" i="1" l="1"/>
  <c r="H8" i="1"/>
  <c r="H10" i="1"/>
  <c r="H12" i="1"/>
  <c r="H14" i="1"/>
  <c r="H16" i="1"/>
  <c r="H9" i="1"/>
  <c r="H11" i="1"/>
  <c r="H13" i="1"/>
  <c r="H15" i="1"/>
  <c r="H17" i="1"/>
  <c r="G9" i="1"/>
  <c r="G11" i="1"/>
  <c r="G13" i="1"/>
  <c r="G15" i="1"/>
  <c r="G17" i="1"/>
  <c r="C17" i="1"/>
  <c r="C16" i="1"/>
  <c r="P34" i="1" l="1"/>
  <c r="P8" i="1" s="1"/>
  <c r="L42" i="1"/>
  <c r="L16" i="1" s="1"/>
  <c r="R38" i="1"/>
  <c r="R12" i="1" s="1"/>
  <c r="P36" i="1"/>
  <c r="P23" i="1" s="1"/>
  <c r="T36" i="1"/>
  <c r="T23" i="1" s="1"/>
  <c r="R34" i="1"/>
  <c r="L38" i="1"/>
  <c r="L25" i="1" s="1"/>
  <c r="R42" i="1"/>
  <c r="N34" i="1"/>
  <c r="P40" i="1"/>
  <c r="P27" i="1" s="1"/>
  <c r="L34" i="1"/>
  <c r="L21" i="1" s="1"/>
  <c r="L40" i="1"/>
  <c r="L27" i="1" s="1"/>
  <c r="L43" i="1"/>
  <c r="L30" i="1" s="1"/>
  <c r="L39" i="1"/>
  <c r="L26" i="1" s="1"/>
  <c r="L35" i="1"/>
  <c r="L22" i="1" s="1"/>
  <c r="N41" i="1"/>
  <c r="N28" i="1" s="1"/>
  <c r="N37" i="1"/>
  <c r="N24" i="1" s="1"/>
  <c r="P43" i="1"/>
  <c r="P30" i="1" s="1"/>
  <c r="P39" i="1"/>
  <c r="P26" i="1" s="1"/>
  <c r="P35" i="1"/>
  <c r="P22" i="1" s="1"/>
  <c r="R41" i="1"/>
  <c r="R28" i="1" s="1"/>
  <c r="R37" i="1"/>
  <c r="R24" i="1" s="1"/>
  <c r="T43" i="1"/>
  <c r="T30" i="1" s="1"/>
  <c r="T39" i="1"/>
  <c r="T26" i="1" s="1"/>
  <c r="T35" i="1"/>
  <c r="T22" i="1" s="1"/>
  <c r="N40" i="1"/>
  <c r="N36" i="1"/>
  <c r="P42" i="1"/>
  <c r="P29" i="1" s="1"/>
  <c r="P38" i="1"/>
  <c r="P25" i="1" s="1"/>
  <c r="R40" i="1"/>
  <c r="R36" i="1"/>
  <c r="T42" i="1"/>
  <c r="T29" i="1" s="1"/>
  <c r="T38" i="1"/>
  <c r="T25" i="1" s="1"/>
  <c r="T34" i="1"/>
  <c r="T21" i="1" s="1"/>
  <c r="L41" i="1"/>
  <c r="L28" i="1" s="1"/>
  <c r="L37" i="1"/>
  <c r="L24" i="1" s="1"/>
  <c r="N43" i="1"/>
  <c r="N30" i="1" s="1"/>
  <c r="N39" i="1"/>
  <c r="N26" i="1" s="1"/>
  <c r="N35" i="1"/>
  <c r="N22" i="1" s="1"/>
  <c r="P41" i="1"/>
  <c r="P28" i="1" s="1"/>
  <c r="P37" i="1"/>
  <c r="P24" i="1" s="1"/>
  <c r="R43" i="1"/>
  <c r="R30" i="1" s="1"/>
  <c r="R39" i="1"/>
  <c r="R26" i="1" s="1"/>
  <c r="R35" i="1"/>
  <c r="R22" i="1" s="1"/>
  <c r="T41" i="1"/>
  <c r="T28" i="1" s="1"/>
  <c r="T37" i="1"/>
  <c r="T24" i="1" s="1"/>
  <c r="L36" i="1"/>
  <c r="L23" i="1" s="1"/>
  <c r="N42" i="1"/>
  <c r="N38" i="1"/>
  <c r="T40" i="1"/>
  <c r="T27" i="1" s="1"/>
  <c r="G14" i="1"/>
  <c r="G10" i="1"/>
  <c r="G16" i="1"/>
  <c r="G12" i="1"/>
  <c r="G8" i="1"/>
  <c r="P21" i="1" l="1"/>
  <c r="L29" i="1"/>
  <c r="R13" i="1"/>
  <c r="N17" i="1"/>
  <c r="T9" i="1"/>
  <c r="T17" i="1"/>
  <c r="L12" i="1"/>
  <c r="L14" i="1"/>
  <c r="L11" i="1"/>
  <c r="T16" i="1"/>
  <c r="R23" i="1"/>
  <c r="R10" i="1"/>
  <c r="N23" i="1"/>
  <c r="N10" i="1"/>
  <c r="L13" i="1"/>
  <c r="R15" i="1"/>
  <c r="L10" i="1"/>
  <c r="P14" i="1"/>
  <c r="P11" i="1"/>
  <c r="L15" i="1"/>
  <c r="R17" i="1"/>
  <c r="P12" i="1"/>
  <c r="N11" i="1"/>
  <c r="N29" i="1"/>
  <c r="N16" i="1"/>
  <c r="N15" i="1"/>
  <c r="R21" i="1"/>
  <c r="R8" i="1"/>
  <c r="L9" i="1"/>
  <c r="P13" i="1"/>
  <c r="L17" i="1"/>
  <c r="P10" i="1"/>
  <c r="T14" i="1"/>
  <c r="N9" i="1"/>
  <c r="T11" i="1"/>
  <c r="P15" i="1"/>
  <c r="L8" i="1"/>
  <c r="T12" i="1"/>
  <c r="T8" i="1"/>
  <c r="R29" i="1"/>
  <c r="R16" i="1"/>
  <c r="R27" i="1"/>
  <c r="R14" i="1"/>
  <c r="N27" i="1"/>
  <c r="N14" i="1"/>
  <c r="N25" i="1"/>
  <c r="N12" i="1"/>
  <c r="N21" i="1"/>
  <c r="N8" i="1"/>
  <c r="R25" i="1"/>
  <c r="P9" i="1"/>
  <c r="T13" i="1"/>
  <c r="P17" i="1"/>
  <c r="T10" i="1"/>
  <c r="R9" i="1"/>
  <c r="N13" i="1"/>
  <c r="T15" i="1"/>
  <c r="P16" i="1"/>
  <c r="R11" i="1"/>
  <c r="K34" i="1"/>
  <c r="K8" i="1" s="1"/>
  <c r="S41" i="1"/>
  <c r="S28" i="1" s="1"/>
  <c r="O37" i="1"/>
  <c r="O24" i="1" s="1"/>
  <c r="M43" i="1"/>
  <c r="M30" i="1" s="1"/>
  <c r="Q39" i="1"/>
  <c r="Q26" i="1" s="1"/>
  <c r="M35" i="1"/>
  <c r="M22" i="1" s="1"/>
  <c r="O34" i="1"/>
  <c r="O21" i="1" s="1"/>
  <c r="O42" i="1"/>
  <c r="O29" i="1" s="1"/>
  <c r="M36" i="1"/>
  <c r="M23" i="1" s="1"/>
  <c r="K35" i="1"/>
  <c r="K9" i="1" s="1"/>
  <c r="S38" i="1"/>
  <c r="S25" i="1" s="1"/>
  <c r="K38" i="1"/>
  <c r="K12" i="1" s="1"/>
  <c r="K39" i="1"/>
  <c r="K13" i="1" s="1"/>
  <c r="S42" i="1"/>
  <c r="S29" i="1" s="1"/>
  <c r="Q36" i="1"/>
  <c r="Q23" i="1" s="1"/>
  <c r="M40" i="1"/>
  <c r="M27" i="1" s="1"/>
  <c r="S39" i="1"/>
  <c r="S26" i="1" s="1"/>
  <c r="Q41" i="1"/>
  <c r="Q28" i="1" s="1"/>
  <c r="O39" i="1"/>
  <c r="O26" i="1" s="1"/>
  <c r="S40" i="1"/>
  <c r="S27" i="1" s="1"/>
  <c r="Q34" i="1"/>
  <c r="Q21" i="1" s="1"/>
  <c r="M38" i="1"/>
  <c r="M25" i="1" s="1"/>
  <c r="Q35" i="1"/>
  <c r="Q22" i="1" s="1"/>
  <c r="K37" i="1"/>
  <c r="K11" i="1" s="1"/>
  <c r="K43" i="1"/>
  <c r="K17" i="1" s="1"/>
  <c r="S43" i="1"/>
  <c r="S30" i="1" s="1"/>
  <c r="O43" i="1"/>
  <c r="O30" i="1" s="1"/>
  <c r="Q38" i="1"/>
  <c r="Q25" i="1" s="1"/>
  <c r="M42" i="1"/>
  <c r="M29" i="1" s="1"/>
  <c r="Q43" i="1"/>
  <c r="Q30" i="1" s="1"/>
  <c r="K36" i="1"/>
  <c r="K23" i="1" s="1"/>
  <c r="K42" i="1"/>
  <c r="K16" i="1" s="1"/>
  <c r="S37" i="1"/>
  <c r="S24" i="1" s="1"/>
  <c r="Q40" i="1"/>
  <c r="Q27" i="1" s="1"/>
  <c r="M37" i="1"/>
  <c r="M24" i="1" s="1"/>
  <c r="M41" i="1"/>
  <c r="M28" i="1" s="1"/>
  <c r="K40" i="1"/>
  <c r="K27" i="1" s="1"/>
  <c r="K41" i="1"/>
  <c r="K28" i="1" s="1"/>
  <c r="O41" i="1"/>
  <c r="O28" i="1" s="1"/>
  <c r="M39" i="1"/>
  <c r="M26" i="1" s="1"/>
  <c r="S34" i="1"/>
  <c r="S21" i="1" s="1"/>
  <c r="O38" i="1"/>
  <c r="O25" i="1" s="1"/>
  <c r="Q42" i="1"/>
  <c r="Q29" i="1" s="1"/>
  <c r="O36" i="1"/>
  <c r="O23" i="1" s="1"/>
  <c r="Q37" i="1"/>
  <c r="Q24" i="1" s="1"/>
  <c r="S35" i="1"/>
  <c r="S22" i="1" s="1"/>
  <c r="O35" i="1"/>
  <c r="O22" i="1" s="1"/>
  <c r="S36" i="1"/>
  <c r="S23" i="1" s="1"/>
  <c r="O40" i="1"/>
  <c r="O27" i="1" s="1"/>
  <c r="M34" i="1"/>
  <c r="M21" i="1" s="1"/>
  <c r="G7" i="1"/>
  <c r="H7" i="1"/>
  <c r="K15" i="1" l="1"/>
  <c r="O9" i="1"/>
  <c r="Q16" i="1"/>
  <c r="O8" i="1"/>
  <c r="O17" i="1"/>
  <c r="Q8" i="1"/>
  <c r="M11" i="1"/>
  <c r="O10" i="1"/>
  <c r="O15" i="1"/>
  <c r="O13" i="1"/>
  <c r="Q10" i="1"/>
  <c r="M14" i="1"/>
  <c r="K21" i="1"/>
  <c r="S12" i="1"/>
  <c r="O11" i="1"/>
  <c r="Q9" i="1"/>
  <c r="M13" i="1"/>
  <c r="S15" i="1"/>
  <c r="Q14" i="1"/>
  <c r="M12" i="1"/>
  <c r="S17" i="1"/>
  <c r="S16" i="1"/>
  <c r="S11" i="1"/>
  <c r="M9" i="1"/>
  <c r="M8" i="1"/>
  <c r="S13" i="1"/>
  <c r="S14" i="1"/>
  <c r="O16" i="1"/>
  <c r="Q15" i="1"/>
  <c r="Q17" i="1"/>
  <c r="M10" i="1"/>
  <c r="M15" i="1"/>
  <c r="S9" i="1"/>
  <c r="S8" i="1"/>
  <c r="S10" i="1"/>
  <c r="O12" i="1"/>
  <c r="O14" i="1"/>
  <c r="Q11" i="1"/>
  <c r="Q13" i="1"/>
  <c r="Q12" i="1"/>
  <c r="M17" i="1"/>
  <c r="M16" i="1"/>
  <c r="K10" i="1"/>
  <c r="K24" i="1"/>
  <c r="K29" i="1"/>
  <c r="K30" i="1"/>
  <c r="K25" i="1"/>
  <c r="K26" i="1"/>
  <c r="K22" i="1"/>
  <c r="J43" i="1"/>
  <c r="J30" i="1" s="1"/>
  <c r="J42" i="1"/>
  <c r="J29" i="1" s="1"/>
  <c r="J40" i="1"/>
  <c r="J14" i="1" s="1"/>
  <c r="J39" i="1"/>
  <c r="J26" i="1" s="1"/>
  <c r="J41" i="1"/>
  <c r="J28" i="1" s="1"/>
  <c r="J35" i="1"/>
  <c r="J22" i="1" s="1"/>
  <c r="J38" i="1"/>
  <c r="J25" i="1" s="1"/>
  <c r="J36" i="1"/>
  <c r="J10" i="1" s="1"/>
  <c r="J34" i="1"/>
  <c r="J21" i="1" s="1"/>
  <c r="J37" i="1"/>
  <c r="J24" i="1" s="1"/>
  <c r="K14" i="1"/>
  <c r="P33" i="1"/>
  <c r="L33" i="1"/>
  <c r="N33" i="1"/>
  <c r="R33" i="1"/>
  <c r="Q33" i="1"/>
  <c r="S33" i="1"/>
  <c r="M33" i="1"/>
  <c r="O33" i="1"/>
  <c r="T33" i="1"/>
  <c r="K33" i="1"/>
  <c r="K20" i="1" s="1"/>
  <c r="J33" i="1"/>
  <c r="J9" i="1" l="1"/>
  <c r="S20" i="1"/>
  <c r="S7" i="1"/>
  <c r="L20" i="1"/>
  <c r="L7" i="1"/>
  <c r="T20" i="1"/>
  <c r="T7" i="1"/>
  <c r="P20" i="1"/>
  <c r="P7" i="1"/>
  <c r="M20" i="1"/>
  <c r="M7" i="1"/>
  <c r="Q20" i="1"/>
  <c r="Q7" i="1"/>
  <c r="O20" i="1"/>
  <c r="O7" i="1"/>
  <c r="R20" i="1"/>
  <c r="R7" i="1"/>
  <c r="N20" i="1"/>
  <c r="N7" i="1"/>
  <c r="J15" i="1"/>
  <c r="J17" i="1"/>
  <c r="J20" i="1"/>
  <c r="J23" i="1"/>
  <c r="J27" i="1"/>
  <c r="J7" i="1"/>
  <c r="C24" i="1"/>
  <c r="J16" i="1"/>
  <c r="J8" i="1"/>
  <c r="J11" i="1"/>
  <c r="J12" i="1"/>
  <c r="J13" i="1"/>
  <c r="K7" i="1"/>
</calcChain>
</file>

<file path=xl/comments1.xml><?xml version="1.0" encoding="utf-8"?>
<comments xmlns="http://schemas.openxmlformats.org/spreadsheetml/2006/main">
  <authors>
    <author>Stamer, Vincent</author>
  </authors>
  <commentList>
    <comment ref="B26" authorId="0">
      <text>
        <r>
          <rPr>
            <b/>
            <sz val="9"/>
            <color indexed="81"/>
            <rFont val="Tahoma"/>
            <family val="2"/>
          </rPr>
          <t>Stamer, Vincent:</t>
        </r>
        <r>
          <rPr>
            <sz val="9"/>
            <color indexed="81"/>
            <rFont val="Tahoma"/>
            <family val="2"/>
          </rPr>
          <t xml:space="preserve">
In extrapolating from sample to population with varying sensitivity/specificty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Stamer, Vincent:</t>
        </r>
        <r>
          <rPr>
            <sz val="9"/>
            <color indexed="81"/>
            <rFont val="Tahoma"/>
            <family val="2"/>
          </rPr>
          <t xml:space="preserve">
Var(E(p dach))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Stamer, Vincent:</t>
        </r>
        <r>
          <rPr>
            <sz val="9"/>
            <color indexed="81"/>
            <rFont val="Tahoma"/>
            <family val="2"/>
          </rPr>
          <t xml:space="preserve">
E(Var(p dach|s,z))</t>
        </r>
      </text>
    </comment>
  </commentList>
</comments>
</file>

<file path=xl/sharedStrings.xml><?xml version="1.0" encoding="utf-8"?>
<sst xmlns="http://schemas.openxmlformats.org/spreadsheetml/2006/main" count="26" uniqueCount="26">
  <si>
    <t>Inputs</t>
  </si>
  <si>
    <t>HZ1</t>
  </si>
  <si>
    <t>HZ2</t>
  </si>
  <si>
    <t>Size of random sample</t>
  </si>
  <si>
    <t>Sensitivity</t>
  </si>
  <si>
    <t>Derived values</t>
  </si>
  <si>
    <t>Span Sensitivity</t>
  </si>
  <si>
    <t>Span Specificity</t>
  </si>
  <si>
    <t>Specificity</t>
  </si>
  <si>
    <t>Calc Step</t>
  </si>
  <si>
    <t>1-Sensitivity</t>
  </si>
  <si>
    <t>1-Specificity</t>
  </si>
  <si>
    <t>p</t>
  </si>
  <si>
    <t>Number of positive tests</t>
  </si>
  <si>
    <t>Mean ML Estimator</t>
  </si>
  <si>
    <t>Rate of positive tests</t>
  </si>
  <si>
    <t>Standard Deviation in Pp</t>
  </si>
  <si>
    <t>Standard deviation produced from given sample size and spans of underlying sensitivities and specificities</t>
  </si>
  <si>
    <t>Mean of underlying test specificity and sensitivity</t>
  </si>
  <si>
    <t>Lower bound</t>
  </si>
  <si>
    <t>Upper bound</t>
  </si>
  <si>
    <t>Uncertainty from spans</t>
  </si>
  <si>
    <t>Results</t>
  </si>
  <si>
    <t>Average Standard Deviation Pp. (across spans)</t>
  </si>
  <si>
    <t>Std. Dev. of ML Estimator Pp. (across spans)</t>
  </si>
  <si>
    <t>Std. Deviation (Pp.)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</si>
</sst>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4" borderId="10" applyNumberFormat="0" applyAlignment="0" applyProtection="0"/>
  </cellStyleXfs>
  <cellXfs count="52">
    <xf numFmtId="0" fontId="0" fillId="0" borderId="0" xfId="0"/>
    <xf numFmtId="0" fontId="0" fillId="0" borderId="3" xfId="0" applyBorder="1"/>
    <xf numFmtId="0" fontId="0" fillId="0" borderId="0" xfId="0" applyBorder="1"/>
    <xf numFmtId="0" fontId="0" fillId="2" borderId="0" xfId="0" applyFill="1" applyBorder="1"/>
    <xf numFmtId="164" fontId="0" fillId="0" borderId="0" xfId="0" applyNumberFormat="1" applyBorder="1"/>
    <xf numFmtId="0" fontId="0" fillId="0" borderId="5" xfId="0" applyBorder="1"/>
    <xf numFmtId="0" fontId="0" fillId="0" borderId="1" xfId="0" applyBorder="1"/>
    <xf numFmtId="165" fontId="0" fillId="0" borderId="6" xfId="1" applyNumberFormat="1" applyFont="1" applyBorder="1"/>
    <xf numFmtId="0" fontId="6" fillId="0" borderId="0" xfId="0" applyFont="1" applyBorder="1"/>
    <xf numFmtId="0" fontId="7" fillId="0" borderId="0" xfId="0" applyFont="1" applyBorder="1"/>
    <xf numFmtId="0" fontId="3" fillId="0" borderId="7" xfId="0" applyFont="1" applyBorder="1" applyAlignment="1">
      <alignment horizontal="center"/>
    </xf>
    <xf numFmtId="165" fontId="0" fillId="0" borderId="2" xfId="1" applyNumberFormat="1" applyFont="1" applyBorder="1"/>
    <xf numFmtId="0" fontId="5" fillId="0" borderId="5" xfId="0" applyFont="1" applyBorder="1"/>
    <xf numFmtId="165" fontId="0" fillId="0" borderId="0" xfId="1" applyNumberFormat="1" applyFont="1" applyBorder="1"/>
    <xf numFmtId="0" fontId="0" fillId="0" borderId="7" xfId="0" applyBorder="1"/>
    <xf numFmtId="0" fontId="3" fillId="0" borderId="7" xfId="0" applyFont="1" applyBorder="1" applyAlignment="1"/>
    <xf numFmtId="0" fontId="0" fillId="2" borderId="7" xfId="0" applyFill="1" applyBorder="1"/>
    <xf numFmtId="0" fontId="0" fillId="2" borderId="11" xfId="0" applyFill="1" applyBorder="1"/>
    <xf numFmtId="0" fontId="8" fillId="2" borderId="7" xfId="2" applyFill="1" applyBorder="1" applyAlignment="1"/>
    <xf numFmtId="0" fontId="0" fillId="2" borderId="6" xfId="0" applyFont="1" applyFill="1" applyBorder="1"/>
    <xf numFmtId="0" fontId="2" fillId="5" borderId="0" xfId="0" applyFont="1" applyFill="1"/>
    <xf numFmtId="0" fontId="2" fillId="5" borderId="0" xfId="0" applyFont="1" applyFill="1" applyBorder="1"/>
    <xf numFmtId="0" fontId="0" fillId="5" borderId="0" xfId="0" applyFill="1"/>
    <xf numFmtId="165" fontId="0" fillId="5" borderId="0" xfId="0" applyNumberFormat="1" applyFill="1"/>
    <xf numFmtId="0" fontId="2" fillId="5" borderId="0" xfId="0" applyFont="1" applyFill="1" applyAlignment="1">
      <alignment horizontal="center" wrapText="1"/>
    </xf>
    <xf numFmtId="9" fontId="0" fillId="5" borderId="0" xfId="1" applyFont="1" applyFill="1"/>
    <xf numFmtId="9" fontId="0" fillId="5" borderId="0" xfId="0" applyNumberFormat="1" applyFill="1"/>
    <xf numFmtId="0" fontId="0" fillId="6" borderId="2" xfId="0" applyFill="1" applyBorder="1"/>
    <xf numFmtId="0" fontId="0" fillId="6" borderId="4" xfId="0" applyFill="1" applyBorder="1"/>
    <xf numFmtId="0" fontId="0" fillId="6" borderId="6" xfId="0" applyFill="1" applyBorder="1"/>
    <xf numFmtId="0" fontId="0" fillId="2" borderId="2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0" fillId="7" borderId="14" xfId="0" applyFill="1" applyBorder="1"/>
    <xf numFmtId="0" fontId="0" fillId="7" borderId="6" xfId="0" applyFill="1" applyBorder="1"/>
    <xf numFmtId="0" fontId="0" fillId="7" borderId="13" xfId="0" applyFill="1" applyBorder="1"/>
    <xf numFmtId="0" fontId="0" fillId="7" borderId="2" xfId="0" applyFill="1" applyBorder="1"/>
    <xf numFmtId="0" fontId="2" fillId="0" borderId="15" xfId="0" applyFont="1" applyBorder="1"/>
    <xf numFmtId="0" fontId="2" fillId="0" borderId="17" xfId="0" applyFont="1" applyBorder="1"/>
    <xf numFmtId="0" fontId="2" fillId="0" borderId="19" xfId="0" applyFont="1" applyBorder="1"/>
    <xf numFmtId="10" fontId="2" fillId="8" borderId="16" xfId="0" applyNumberFormat="1" applyFont="1" applyFill="1" applyBorder="1"/>
    <xf numFmtId="0" fontId="2" fillId="8" borderId="18" xfId="0" applyFont="1" applyFill="1" applyBorder="1"/>
    <xf numFmtId="0" fontId="0" fillId="0" borderId="0" xfId="0" applyFill="1" applyBorder="1"/>
    <xf numFmtId="2" fontId="2" fillId="8" borderId="20" xfId="1" applyNumberFormat="1" applyFont="1" applyFill="1" applyBorder="1"/>
    <xf numFmtId="2" fontId="2" fillId="8" borderId="16" xfId="0" applyNumberFormat="1" applyFont="1" applyFill="1" applyBorder="1"/>
    <xf numFmtId="2" fontId="2" fillId="8" borderId="20" xfId="0" applyNumberFormat="1" applyFont="1" applyFill="1" applyBorder="1"/>
  </cellXfs>
  <cellStyles count="3">
    <cellStyle name="Eingabe" xfId="2" builtinId="20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6"/>
  <sheetViews>
    <sheetView showGridLines="0" tabSelected="1" zoomScale="85" zoomScaleNormal="85" workbookViewId="0">
      <pane ySplit="1" topLeftCell="A2" activePane="bottomLeft" state="frozen"/>
      <selection pane="bottomLeft" activeCell="B35" sqref="B35"/>
    </sheetView>
  </sheetViews>
  <sheetFormatPr baseColWidth="10" defaultRowHeight="15" x14ac:dyDescent="0.25"/>
  <cols>
    <col min="1" max="1" width="2.140625" customWidth="1"/>
    <col min="2" max="2" width="40" customWidth="1"/>
    <col min="3" max="3" width="13.85546875" customWidth="1"/>
    <col min="4" max="5" width="13.7109375" customWidth="1"/>
    <col min="6" max="7" width="16.42578125" hidden="1" customWidth="1"/>
    <col min="8" max="9" width="14.140625" hidden="1" customWidth="1"/>
    <col min="10" max="12" width="11.42578125" hidden="1" customWidth="1"/>
    <col min="13" max="20" width="9.28515625" hidden="1" customWidth="1"/>
    <col min="21" max="22" width="9.28515625" customWidth="1"/>
  </cols>
  <sheetData>
    <row r="1" spans="1:29" ht="9.75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29" ht="24" thickBot="1" x14ac:dyDescent="0.4">
      <c r="A2" s="2"/>
      <c r="B2" s="15" t="s">
        <v>17</v>
      </c>
      <c r="C2" s="15"/>
      <c r="D2" s="15"/>
      <c r="E2" s="15"/>
      <c r="F2" s="15"/>
      <c r="G2" s="15"/>
      <c r="H2" s="10"/>
      <c r="I2" s="10"/>
      <c r="J2" s="14"/>
      <c r="K2" s="14"/>
      <c r="L2" s="14"/>
      <c r="M2" s="14"/>
      <c r="N2" s="14"/>
      <c r="O2" s="16"/>
      <c r="P2" s="18"/>
      <c r="Q2" s="16"/>
      <c r="R2" s="17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2" customHeight="1" thickTop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29" ht="18.75" x14ac:dyDescent="0.3">
      <c r="A4" s="2"/>
      <c r="B4" s="8"/>
      <c r="C4" s="9"/>
      <c r="D4" s="9"/>
      <c r="E4" s="9"/>
    </row>
    <row r="5" spans="1:29" ht="3.75" customHeight="1" x14ac:dyDescent="0.25">
      <c r="A5" s="2"/>
      <c r="B5" s="2"/>
      <c r="C5" s="2"/>
      <c r="D5" s="2"/>
      <c r="E5" s="2"/>
    </row>
    <row r="6" spans="1:29" ht="14.25" customHeight="1" x14ac:dyDescent="0.25">
      <c r="A6" s="2"/>
      <c r="B6" s="34" t="s">
        <v>0</v>
      </c>
      <c r="C6" s="35"/>
      <c r="D6" s="2"/>
      <c r="E6" s="2"/>
      <c r="F6" s="20" t="s">
        <v>9</v>
      </c>
      <c r="G6" s="20" t="s">
        <v>10</v>
      </c>
      <c r="H6" s="20" t="s">
        <v>11</v>
      </c>
      <c r="I6" s="20"/>
      <c r="J6" s="20" t="s">
        <v>1</v>
      </c>
    </row>
    <row r="7" spans="1:29" x14ac:dyDescent="0.25">
      <c r="A7" s="2"/>
      <c r="B7" s="6" t="s">
        <v>3</v>
      </c>
      <c r="C7" s="27">
        <v>5000</v>
      </c>
      <c r="D7" s="2"/>
      <c r="E7" s="2"/>
      <c r="F7" s="26">
        <v>0</v>
      </c>
      <c r="G7" s="26">
        <f t="shared" ref="G7:G17" si="0">1-($C$20+($D$20-$C$20)*F7)</f>
        <v>0.19999999999999996</v>
      </c>
      <c r="H7" s="26">
        <f t="shared" ref="H7:H17" si="1">1-($C$21+($D$21-$C$21)*F7)</f>
        <v>0.19999999999999996</v>
      </c>
      <c r="I7" s="26"/>
      <c r="J7" s="22">
        <f>((1-$G$7-$H7)/(J33*(1-$H7)+(1-J33)*$G$7))^2*($C$12*$C$7)</f>
        <v>3600.0000000000009</v>
      </c>
      <c r="K7" s="22">
        <f>((1-$G$8-$H7)/(K33*(1-$H7)+(1-K33)*$G$8))^2*($C$12*$C$7)</f>
        <v>3874.4273219491893</v>
      </c>
      <c r="L7" s="22">
        <f>((1-$G$9-$H7)/(L33*(1-$H7)+(1-L33)*$G$9))^2*($C$12*$C$7)</f>
        <v>4171.0069444444462</v>
      </c>
      <c r="M7" s="22">
        <f>((1-$G$10-$H7)/(M33*(1-$H7)+(1-M33)*$G$10))^2*($C$12*$C$7)</f>
        <v>4491.8515165233157</v>
      </c>
      <c r="N7" s="22">
        <f>((1-$G$11-$H7)/(N33*(1-$H7)+(1-N33)*$G$11))^2*($C$12*$C$7)</f>
        <v>4839.3194706994354</v>
      </c>
      <c r="O7" s="22">
        <f>((1-$G$12-$H7)/(O33*(1-$H7)+(1-O33)*$G$12))^2*($C$12*$C$7)</f>
        <v>5216.0493827160526</v>
      </c>
      <c r="P7" s="22">
        <f>((1-$G$13-$H7)/(P33*(1-$H7)+(1-P33)*$G$13))^2*($C$12*$C$7)</f>
        <v>5624.9999999999982</v>
      </c>
      <c r="Q7" s="22">
        <f>((1-$G$14-$H7)/(Q33*(1-$H7)+(1-Q33)*$G$14))^2*($C$12*$C$7)</f>
        <v>6069.4970254191448</v>
      </c>
      <c r="R7" s="22">
        <f>((1-$G$15-$H7)/(R33*(1-$H7)+(1-R33)*$G$15))^2*($C$12*$C$7)</f>
        <v>6553.2879818594092</v>
      </c>
      <c r="S7" s="22">
        <f>((1-$G$16-$H7)/(S33*(1-$H7)+(1-S33)*$G$16))^2*($C$12*$C$7)</f>
        <v>7080.6067816775721</v>
      </c>
      <c r="T7" s="22">
        <f>((1-$G$17-$H7)/(T33*(1-$H7)+(1-T33)*$G$17))^2*($C$12*$C$7)</f>
        <v>7656.25</v>
      </c>
    </row>
    <row r="8" spans="1:29" x14ac:dyDescent="0.25">
      <c r="A8" s="2"/>
      <c r="B8" s="1" t="s">
        <v>13</v>
      </c>
      <c r="C8" s="28">
        <v>2500</v>
      </c>
      <c r="D8" s="2"/>
      <c r="E8" s="2"/>
      <c r="F8" s="25">
        <v>0.1</v>
      </c>
      <c r="G8" s="26">
        <f t="shared" si="0"/>
        <v>0.18999999999999995</v>
      </c>
      <c r="H8" s="26">
        <f t="shared" si="1"/>
        <v>0.18999999999999995</v>
      </c>
      <c r="I8" s="26"/>
      <c r="J8" s="22">
        <f>((1-$G$7-$H8)/(J34*(1-$H8)+(1-J34)*$G$7))^2*($C$12*$C$7)</f>
        <v>3576.5090349865445</v>
      </c>
      <c r="K8" s="22">
        <f>((1-$G$8-$H8)/(K34*(1-$H8)+(1-K34)*$G$8))^2*($C$12*$C$7)</f>
        <v>3844.0000000000014</v>
      </c>
      <c r="L8" s="22">
        <f>((1-$G$9-$H8)/(L34*(1-$H8)+(1-L34)*$G$9))^2*($C$12*$C$7)</f>
        <v>4132.6530612244915</v>
      </c>
      <c r="M8" s="22">
        <f>((1-$G$10-$H8)/(M34*(1-$H8)+(1-M34)*$G$10))^2*($C$12*$C$7)</f>
        <v>4444.4444444444471</v>
      </c>
      <c r="N8" s="22">
        <f>((1-$G$11-$H8)/(N34*(1-$H8)+(1-N34)*$G$11))^2*($C$12*$C$7)</f>
        <v>4781.575373472162</v>
      </c>
      <c r="O8" s="22">
        <f>((1-$G$12-$H8)/(O34*(1-$H8)+(1-O34)*$G$12))^2*($C$12*$C$7)</f>
        <v>5146.5028355387567</v>
      </c>
      <c r="P8" s="22">
        <f>((1-$G$13-$H8)/(P34*(1-$H8)+(1-P34)*$G$13))^2*($C$12*$C$7)</f>
        <v>5541.9753086419742</v>
      </c>
      <c r="Q8" s="22">
        <f>((1-$G$14-$H8)/(Q34*(1-$H8)+(1-Q34)*$G$14))^2*($C$12*$C$7)</f>
        <v>5971.0743801652889</v>
      </c>
      <c r="R8" s="22">
        <f>((1-$G$15-$H8)/(R34*(1-$H8)+(1-R34)*$G$15))^2*($C$12*$C$7)</f>
        <v>6437.2633856138455</v>
      </c>
      <c r="S8" s="22">
        <f>((1-$G$16-$H8)/(S34*(1-$H8)+(1-S34)*$G$16))^2*($C$12*$C$7)</f>
        <v>6944.4444444444453</v>
      </c>
      <c r="T8" s="22">
        <f>((1-$G$17-$H8)/(T34*(1-$H8)+(1-T34)*$G$17))^2*($C$12*$C$7)</f>
        <v>7497.0255800118975</v>
      </c>
    </row>
    <row r="9" spans="1:29" x14ac:dyDescent="0.25">
      <c r="A9" s="2"/>
      <c r="B9" s="5"/>
      <c r="C9" s="29"/>
      <c r="D9" s="2"/>
      <c r="E9" s="2"/>
      <c r="F9" s="25">
        <v>0.2</v>
      </c>
      <c r="G9" s="26">
        <f t="shared" si="0"/>
        <v>0.17999999999999994</v>
      </c>
      <c r="H9" s="26">
        <f t="shared" si="1"/>
        <v>0.17999999999999994</v>
      </c>
      <c r="I9" s="26"/>
      <c r="J9" s="22">
        <f>((1-$G$7-$H9)/(J35*(1-$H9)+(1-J35)*$G$7))^2*($C$12*$C$7)</f>
        <v>3553.9940828402378</v>
      </c>
      <c r="K9" s="22">
        <f>((1-$G$8-$H9)/(K35*(1-$H9)+(1-K35)*$G$8))^2*($C$12*$C$7)</f>
        <v>3814.8788927335659</v>
      </c>
      <c r="L9" s="22">
        <f>((1-$G$9-$H9)/(L35*(1-$H9)+(1-L35)*$G$9))^2*($C$12*$C$7)</f>
        <v>4096.0000000000018</v>
      </c>
      <c r="M9" s="22">
        <f>((1-$G$10-$H9)/(M35*(1-$H9)+(1-M35)*$G$10))^2*($C$12*$C$7)</f>
        <v>4399.208663057062</v>
      </c>
      <c r="N9" s="22">
        <f>((1-$G$11-$H9)/(N35*(1-$H9)+(1-N35)*$G$11))^2*($C$12*$C$7)</f>
        <v>4726.5625000000018</v>
      </c>
      <c r="O9" s="22">
        <f>((1-$G$12-$H9)/(O35*(1-$H9)+(1-O35)*$G$12))^2*($C$12*$C$7)</f>
        <v>5080.3531009506596</v>
      </c>
      <c r="P9" s="22">
        <f>((1-$G$13-$H9)/(P35*(1-$H9)+(1-P35)*$G$13))^2*($C$12*$C$7)</f>
        <v>5463.1379962192805</v>
      </c>
      <c r="Q9" s="22">
        <f>((1-$G$14-$H9)/(Q35*(1-$H9)+(1-Q35)*$G$14))^2*($C$12*$C$7)</f>
        <v>5877.7777777777774</v>
      </c>
      <c r="R9" s="22">
        <f>((1-$G$15-$H9)/(R35*(1-$H9)+(1-R35)*$G$15))^2*($C$12*$C$7)</f>
        <v>6327.4793388429753</v>
      </c>
      <c r="S9" s="22">
        <f>((1-$G$16-$H9)/(S35*(1-$H9)+(1-S35)*$G$16))^2*($C$12*$C$7)</f>
        <v>6815.8464034613289</v>
      </c>
      <c r="T9" s="22">
        <f>((1-$G$17-$H9)/(T35*(1-$H9)+(1-T35)*$G$17))^2*($C$12*$C$7)</f>
        <v>7346.9387755102052</v>
      </c>
    </row>
    <row r="10" spans="1:29" x14ac:dyDescent="0.25">
      <c r="A10" s="2"/>
      <c r="D10" s="2"/>
      <c r="E10" s="2"/>
      <c r="F10" s="26">
        <v>0.3</v>
      </c>
      <c r="G10" s="26">
        <f t="shared" si="0"/>
        <v>0.16999999999999993</v>
      </c>
      <c r="H10" s="26">
        <f t="shared" si="1"/>
        <v>0.16999999999999993</v>
      </c>
      <c r="I10" s="26"/>
      <c r="J10" s="22">
        <f>((1-$G$7-$H10)/(J36*(1-$H10)+(1-J36)*$G$7))^2*($C$12*$C$7)</f>
        <v>3532.3958704165193</v>
      </c>
      <c r="K10" s="22">
        <f>((1-$G$8-$H10)/(K36*(1-$H10)+(1-K36)*$G$8))^2*($C$12*$C$7)</f>
        <v>3786.9822485207114</v>
      </c>
      <c r="L10" s="22">
        <f>((1-$G$9-$H10)/(L36*(1-$H10)+(1-L36)*$G$9))^2*($C$12*$C$7)</f>
        <v>4060.9381007304892</v>
      </c>
      <c r="M10" s="22">
        <f>((1-$G$10-$H10)/(M36*(1-$H10)+(1-M36)*$G$10))^2*($C$12*$C$7)</f>
        <v>4356.0000000000018</v>
      </c>
      <c r="N10" s="22">
        <f>((1-$G$11-$H10)/(N36*(1-$H10)+(1-N36)*$G$11))^2*($C$12*$C$7)</f>
        <v>4674.0941274468996</v>
      </c>
      <c r="O10" s="22">
        <f>((1-$G$12-$H10)/(O36*(1-$H10)+(1-O36)*$G$12))^2*($C$12*$C$7)</f>
        <v>5017.3611111111131</v>
      </c>
      <c r="P10" s="22">
        <f>((1-$G$13-$H10)/(P36*(1-$H10)+(1-P36)*$G$13))^2*($C$12*$C$7)</f>
        <v>5388.184698958803</v>
      </c>
      <c r="Q10" s="22">
        <f>((1-$G$14-$H10)/(Q36*(1-$H10)+(1-Q36)*$G$14))^2*($C$12*$C$7)</f>
        <v>5789.2249527410204</v>
      </c>
      <c r="R10" s="22">
        <f>((1-$G$15-$H10)/(R36*(1-$H10)+(1-R36)*$G$15))^2*($C$12*$C$7)</f>
        <v>6223.4567901234559</v>
      </c>
      <c r="S10" s="22">
        <f>((1-$G$16-$H10)/(S36*(1-$H10)+(1-S36)*$G$16))^2*($C$12*$C$7)</f>
        <v>6694.2148760330565</v>
      </c>
      <c r="T10" s="22">
        <f>((1-$G$17-$H10)/(T36*(1-$H10)+(1-T36)*$G$17))^2*($C$12*$C$7)</f>
        <v>7205.2460789616025</v>
      </c>
    </row>
    <row r="11" spans="1:29" x14ac:dyDescent="0.25">
      <c r="A11" s="2"/>
      <c r="B11" s="36" t="s">
        <v>5</v>
      </c>
      <c r="C11" s="37"/>
      <c r="D11" s="3"/>
      <c r="E11" s="3"/>
      <c r="F11" s="25">
        <v>0.4</v>
      </c>
      <c r="G11" s="26">
        <f t="shared" si="0"/>
        <v>0.15999999999999992</v>
      </c>
      <c r="H11" s="26">
        <f t="shared" si="1"/>
        <v>0.15999999999999992</v>
      </c>
      <c r="I11" s="26"/>
      <c r="J11" s="22">
        <f>((1-$G$7-$H11)/(J37*(1-$H11)+(1-J37)*$G$7))^2*($C$12*$C$7)</f>
        <v>3511.6598079561049</v>
      </c>
      <c r="K11" s="22">
        <f>((1-$G$8-$H11)/(K37*(1-$H11)+(1-K37)*$G$8))^2*($C$12*$C$7)</f>
        <v>3760.2349590601648</v>
      </c>
      <c r="L11" s="22">
        <f>((1-$G$9-$H11)/(L37*(1-$H11)+(1-L37)*$G$9))^2*($C$12*$C$7)</f>
        <v>4027.3668639053262</v>
      </c>
      <c r="M11" s="22">
        <f>((1-$G$10-$H11)/(M37*(1-$H11)+(1-M37)*$G$10))^2*($C$12*$C$7)</f>
        <v>4314.6866589773181</v>
      </c>
      <c r="N11" s="22">
        <f>((1-$G$11-$H11)/(N37*(1-$H11)+(1-N37)*$G$11))^2*($C$12*$C$7)</f>
        <v>4624.0000000000018</v>
      </c>
      <c r="O11" s="22">
        <f>((1-$G$12-$H11)/(O37*(1-$H11)+(1-O37)*$G$12))^2*($C$12*$C$7)</f>
        <v>4957.3094543940051</v>
      </c>
      <c r="P11" s="22">
        <f>((1-$G$13-$H11)/(P37*(1-$H11)+(1-P37)*$G$13))^2*($C$12*$C$7)</f>
        <v>5316.8402777777765</v>
      </c>
      <c r="Q11" s="22">
        <f>((1-$G$14-$H11)/(Q37*(1-$H11)+(1-Q37)*$G$14))^2*($C$12*$C$7)</f>
        <v>5705.0701674966031</v>
      </c>
      <c r="R11" s="22">
        <f>((1-$G$15-$H11)/(R37*(1-$H11)+(1-R37)*$G$15))^2*($C$12*$C$7)</f>
        <v>6124.7637051039683</v>
      </c>
      <c r="S11" s="22">
        <f>((1-$G$16-$H11)/(S37*(1-$H11)+(1-S37)*$G$16))^2*($C$12*$C$7)</f>
        <v>6579.0123456790143</v>
      </c>
      <c r="T11" s="22">
        <f>((1-$G$17-$H11)/(T37*(1-$H11)+(1-T37)*$G$17))^2*($C$12*$C$7)</f>
        <v>7071.280991735538</v>
      </c>
    </row>
    <row r="12" spans="1:29" x14ac:dyDescent="0.25">
      <c r="A12" s="2"/>
      <c r="B12" s="6" t="s">
        <v>15</v>
      </c>
      <c r="C12" s="11">
        <f>C8/C7</f>
        <v>0.5</v>
      </c>
      <c r="D12" s="4"/>
      <c r="E12" s="4"/>
      <c r="F12" s="25">
        <v>0.5</v>
      </c>
      <c r="G12" s="26">
        <f t="shared" si="0"/>
        <v>0.14999999999999991</v>
      </c>
      <c r="H12" s="26">
        <f t="shared" si="1"/>
        <v>0.14999999999999991</v>
      </c>
      <c r="I12" s="26"/>
      <c r="J12" s="22">
        <f>((1-$G$7-$H12)/(J38*(1-$H12)+(1-J38)*$G$7))^2*($C$12*$C$7)</f>
        <v>3491.7355371900831</v>
      </c>
      <c r="K12" s="22">
        <f>((1-$G$8-$H12)/(K38*(1-$H12)+(1-K38)*$G$8))^2*($C$12*$C$7)</f>
        <v>3734.5679012345686</v>
      </c>
      <c r="L12" s="22">
        <f>((1-$G$9-$H12)/(L38*(1-$H12)+(1-L38)*$G$9))^2*($C$12*$C$7)</f>
        <v>3995.1940192239244</v>
      </c>
      <c r="M12" s="22">
        <f>((1-$G$10-$H12)/(M38*(1-$H12)+(1-M38)*$G$10))^2*($C$12*$C$7)</f>
        <v>4275.1479289940844</v>
      </c>
      <c r="N12" s="22">
        <f>((1-$G$11-$H12)/(N38*(1-$H12)+(1-N38)*$G$11))^2*($C$12*$C$7)</f>
        <v>4576.1245674740503</v>
      </c>
      <c r="O12" s="22">
        <f>((1-$G$12-$H12)/(O38*(1-$H12)+(1-O38)*$G$12))^2*($C$12*$C$7)</f>
        <v>4900.0000000000027</v>
      </c>
      <c r="P12" s="22">
        <f>((1-$G$13-$H12)/(P38*(1-$H12)+(1-P38)*$G$13))^2*($C$12*$C$7)</f>
        <v>5248.854643898374</v>
      </c>
      <c r="Q12" s="22">
        <f>((1-$G$14-$H12)/(Q38*(1-$H12)+(1-Q38)*$G$14))^2*($C$12*$C$7)</f>
        <v>5624.9999999999982</v>
      </c>
      <c r="R12" s="22">
        <f>((1-$G$15-$H12)/(R38*(1-$H12)+(1-R38)*$G$15))^2*($C$12*$C$7)</f>
        <v>6031.0095065640553</v>
      </c>
      <c r="S12" s="22">
        <f>((1-$G$16-$H12)/(S38*(1-$H12)+(1-S38)*$G$16))^2*($C$12*$C$7)</f>
        <v>6469.7542533081287</v>
      </c>
      <c r="T12" s="22">
        <f>((1-$G$17-$H12)/(T38*(1-$H12)+(1-T38)*$G$17))^2*($C$12*$C$7)</f>
        <v>6944.4444444444453</v>
      </c>
    </row>
    <row r="13" spans="1:29" x14ac:dyDescent="0.25">
      <c r="A13" s="2"/>
      <c r="B13" s="12"/>
      <c r="C13" s="7"/>
      <c r="D13" s="4"/>
      <c r="E13" s="4"/>
      <c r="F13" s="26">
        <v>0.6</v>
      </c>
      <c r="G13" s="26">
        <f t="shared" si="0"/>
        <v>0.14000000000000001</v>
      </c>
      <c r="H13" s="26">
        <f t="shared" si="1"/>
        <v>0.14000000000000001</v>
      </c>
      <c r="I13" s="26"/>
      <c r="J13" s="22">
        <f>((1-$G$7-$H13)/(J39*(1-$H13)+(1-J39)*$G$7))^2*($C$12*$C$7)</f>
        <v>3472.5765306122462</v>
      </c>
      <c r="K13" s="22">
        <f>((1-$G$8-$H13)/(K39*(1-$H13)+(1-K39)*$G$8))^2*($C$12*$C$7)</f>
        <v>3709.9173553719029</v>
      </c>
      <c r="L13" s="22">
        <f>((1-$G$9-$H13)/(L39*(1-$H13)+(1-L39)*$G$9))^2*($C$12*$C$7)</f>
        <v>3964.3347050754473</v>
      </c>
      <c r="M13" s="22">
        <f>((1-$G$10-$H13)/(M39*(1-$H13)+(1-M39)*$G$10))^2*($C$12*$C$7)</f>
        <v>4237.2730509077965</v>
      </c>
      <c r="N13" s="22">
        <f>((1-$G$11-$H13)/(N39*(1-$H13)+(1-N39)*$G$11))^2*($C$12*$C$7)</f>
        <v>4530.3254437869846</v>
      </c>
      <c r="O13" s="22">
        <f>((1-$G$12-$H13)/(O39*(1-$H13)+(1-O39)*$G$12))^2*($C$12*$C$7)</f>
        <v>4845.2518262206877</v>
      </c>
      <c r="P13" s="22">
        <f>((1-$G$13-$H13)/(P39*(1-$H13)+(1-P39)*$G$13))^2*($C$12*$C$7)</f>
        <v>5184</v>
      </c>
      <c r="Q13" s="22">
        <f>((1-$G$14-$H13)/(Q39*(1-$H13)+(1-Q39)*$G$14))^2*($C$12*$C$7)</f>
        <v>5548.7296959600171</v>
      </c>
      <c r="R13" s="22">
        <f>((1-$G$15-$H13)/(R39*(1-$H13)+(1-R39)*$G$15))^2*($C$12*$C$7)</f>
        <v>5941.8402777777783</v>
      </c>
      <c r="S13" s="22">
        <f>((1-$G$16-$H13)/(S39*(1-$H13)+(1-S39)*$G$16))^2*($C$12*$C$7)</f>
        <v>6366.0027161611606</v>
      </c>
      <c r="T13" s="22">
        <f>((1-$G$17-$H13)/(T39*(1-$H13)+(1-T39)*$G$17))^2*($C$12*$C$7)</f>
        <v>6824.1965973534989</v>
      </c>
    </row>
    <row r="14" spans="1:29" x14ac:dyDescent="0.25">
      <c r="A14" s="2"/>
      <c r="B14" s="2"/>
      <c r="C14" s="13"/>
      <c r="D14" s="4"/>
      <c r="E14" s="4"/>
      <c r="F14" s="25">
        <v>0.7</v>
      </c>
      <c r="G14" s="26">
        <f t="shared" si="0"/>
        <v>0.13</v>
      </c>
      <c r="H14" s="26">
        <f t="shared" si="1"/>
        <v>0.13</v>
      </c>
      <c r="I14" s="26"/>
      <c r="J14" s="22">
        <f>((1-$G$7-$H14)/(J40*(1-$H14)+(1-J40)*$G$7))^2*($C$12*$C$7)</f>
        <v>3454.1397353031707</v>
      </c>
      <c r="K14" s="22">
        <f>((1-$G$8-$H14)/(K40*(1-$H14)+(1-K40)*$G$8))^2*($C$12*$C$7)</f>
        <v>3686.224489795919</v>
      </c>
      <c r="L14" s="22">
        <f>((1-$G$9-$H14)/(L40*(1-$H14)+(1-L40)*$G$9))^2*($C$12*$C$7)</f>
        <v>3934.7107438016546</v>
      </c>
      <c r="M14" s="22">
        <f>((1-$G$10-$H14)/(M40*(1-$H14)+(1-M40)*$G$10))^2*($C$12*$C$7)</f>
        <v>4200.9602194787421</v>
      </c>
      <c r="N14" s="22">
        <f>((1-$G$11-$H14)/(N40*(1-$H14)+(1-N40)*$G$11))^2*($C$12*$C$7)</f>
        <v>4486.4720541117858</v>
      </c>
      <c r="O14" s="22">
        <f>((1-$G$12-$H14)/(O40*(1-$H14)+(1-O40)*$G$12))^2*($C$12*$C$7)</f>
        <v>4792.8994082840263</v>
      </c>
      <c r="P14" s="22">
        <f>((1-$G$13-$H14)/(P40*(1-$H14)+(1-P40)*$G$13))^2*($C$12*$C$7)</f>
        <v>5122.0684352172239</v>
      </c>
      <c r="Q14" s="22">
        <f>((1-$G$14-$H14)/(Q40*(1-$H14)+(1-Q40)*$G$14))^2*($C$12*$C$7)</f>
        <v>5476</v>
      </c>
      <c r="R14" s="22">
        <f>((1-$G$15-$H14)/(R40*(1-$H14)+(1-R40)*$G$15))^2*($C$12*$C$7)</f>
        <v>5856.9346105789245</v>
      </c>
      <c r="S14" s="22">
        <f>((1-$G$16-$H14)/(S40*(1-$H14)+(1-S40)*$G$16))^2*($C$12*$C$7)</f>
        <v>6267.3611111111104</v>
      </c>
      <c r="T14" s="22">
        <f>((1-$G$17-$H14)/(T40*(1-$H14)+(1-T40)*$G$17))^2*($C$12*$C$7)</f>
        <v>6710.0497962879135</v>
      </c>
    </row>
    <row r="15" spans="1:29" x14ac:dyDescent="0.25">
      <c r="A15" s="2"/>
      <c r="B15" s="34" t="s">
        <v>18</v>
      </c>
      <c r="C15" s="35"/>
      <c r="D15" s="4"/>
      <c r="E15" s="4"/>
      <c r="F15" s="25">
        <v>0.8</v>
      </c>
      <c r="G15" s="26">
        <f t="shared" si="0"/>
        <v>0.12</v>
      </c>
      <c r="H15" s="26">
        <f t="shared" si="1"/>
        <v>0.12</v>
      </c>
      <c r="I15" s="26"/>
      <c r="J15" s="22">
        <f>((1-$G$7-$H15)/(J41*(1-$H15)+(1-J41)*$G$7))^2*($C$12*$C$7)</f>
        <v>3436.3852556480388</v>
      </c>
      <c r="K15" s="22">
        <f>((1-$G$8-$H15)/(K41*(1-$H15)+(1-K41)*$G$8))^2*($C$12*$C$7)</f>
        <v>3663.4349030470926</v>
      </c>
      <c r="L15" s="22">
        <f>((1-$G$9-$H15)/(L41*(1-$H15)+(1-L41)*$G$9))^2*($C$12*$C$7)</f>
        <v>3906.2500000000009</v>
      </c>
      <c r="M15" s="22">
        <f>((1-$G$10-$H15)/(M41*(1-$H15)+(1-M41)*$G$10))^2*($C$12*$C$7)</f>
        <v>4166.1157024793411</v>
      </c>
      <c r="N15" s="22">
        <f>((1-$G$11-$H15)/(N41*(1-$H15)+(1-N41)*$G$11))^2*($C$12*$C$7)</f>
        <v>4444.4444444444471</v>
      </c>
      <c r="O15" s="22">
        <f>((1-$G$12-$H15)/(O41*(1-$H15)+(1-O41)*$G$12))^2*($C$12*$C$7)</f>
        <v>4742.7910288358871</v>
      </c>
      <c r="P15" s="22">
        <f>((1-$G$13-$H15)/(P41*(1-$H15)+(1-P41)*$G$13))^2*($C$12*$C$7)</f>
        <v>5062.8698224852051</v>
      </c>
      <c r="Q15" s="22">
        <f>((1-$G$14-$H15)/(Q41*(1-$H15)+(1-Q41)*$G$14))^2*($C$12*$C$7)</f>
        <v>5406.574394463667</v>
      </c>
      <c r="R15" s="22">
        <f>((1-$G$15-$H15)/(R41*(1-$H15)+(1-R41)*$G$15))^2*($C$12*$C$7)</f>
        <v>5776</v>
      </c>
      <c r="S15" s="22">
        <f>((1-$G$16-$H15)/(S41*(1-$H15)+(1-S41)*$G$16))^2*($C$12*$C$7)</f>
        <v>6173.4693877551017</v>
      </c>
      <c r="T15" s="22">
        <f>((1-$G$17-$H15)/(T41*(1-$H15)+(1-T41)*$G$17))^2*($C$12*$C$7)</f>
        <v>6601.5625000000018</v>
      </c>
    </row>
    <row r="16" spans="1:29" x14ac:dyDescent="0.25">
      <c r="A16" s="2"/>
      <c r="B16" s="6" t="s">
        <v>8</v>
      </c>
      <c r="C16" s="30">
        <f>(D20+C20)/2</f>
        <v>0.85000000000000009</v>
      </c>
      <c r="D16" s="4"/>
      <c r="E16" s="4"/>
      <c r="F16" s="26">
        <v>0.9</v>
      </c>
      <c r="G16" s="26">
        <f t="shared" si="0"/>
        <v>0.10999999999999999</v>
      </c>
      <c r="H16" s="26">
        <f t="shared" si="1"/>
        <v>0.10999999999999999</v>
      </c>
      <c r="I16" s="26"/>
      <c r="J16" s="22">
        <f>((1-$G$7-$H16)/(J42*(1-$H16)+(1-J42)*$G$7))^2*($C$12*$C$7)</f>
        <v>3419.2760700948029</v>
      </c>
      <c r="K16" s="22">
        <f>((1-$G$8-$H16)/(K42*(1-$H16)+(1-K42)*$G$8))^2*($C$12*$C$7)</f>
        <v>3641.4982164090379</v>
      </c>
      <c r="L16" s="22">
        <f>((1-$G$9-$H16)/(L42*(1-$H16)+(1-L42)*$G$9))^2*($C$12*$C$7)</f>
        <v>3878.8858110187766</v>
      </c>
      <c r="M16" s="22">
        <f>((1-$G$10-$H16)/(M42*(1-$H16)+(1-M42)*$G$10))^2*($C$12*$C$7)</f>
        <v>4132.6530612244915</v>
      </c>
      <c r="N16" s="22">
        <f>((1-$G$11-$H16)/(N42*(1-$H16)+(1-N42)*$G$11))^2*($C$12*$C$7)</f>
        <v>4404.1322314049612</v>
      </c>
      <c r="O16" s="22">
        <f>((1-$G$12-$H16)/(O42*(1-$H16)+(1-O42)*$G$12))^2*($C$12*$C$7)</f>
        <v>4694.7873799725676</v>
      </c>
      <c r="P16" s="22">
        <f>((1-$G$13-$H16)/(P42*(1-$H16)+(1-P42)*$G$13))^2*($C$12*$C$7)</f>
        <v>5006.2299750800985</v>
      </c>
      <c r="Q16" s="22">
        <f>((1-$G$14-$H16)/(Q42*(1-$H16)+(1-Q42)*$G$14))^2*($C$12*$C$7)</f>
        <v>5340.2366863905318</v>
      </c>
      <c r="R16" s="22">
        <f>((1-$G$15-$H16)/(R42*(1-$H16)+(1-R42)*$G$15))^2*($C$12*$C$7)</f>
        <v>5698.7697039600152</v>
      </c>
      <c r="S16" s="22">
        <f>((1-$G$16-$H16)/(S42*(1-$H16)+(1-S42)*$G$16))^2*($C$12*$C$7)</f>
        <v>6084.0000000000009</v>
      </c>
      <c r="T16" s="22">
        <f>((1-$G$17-$H16)/(T42*(1-$H16)+(1-T42)*$G$17))^2*($C$12*$C$7)</f>
        <v>6498.3340274885468</v>
      </c>
    </row>
    <row r="17" spans="1:20" x14ac:dyDescent="0.25">
      <c r="A17" s="2"/>
      <c r="B17" s="5" t="s">
        <v>4</v>
      </c>
      <c r="C17" s="19">
        <f>(D21+C21)/2</f>
        <v>0.85000000000000009</v>
      </c>
      <c r="D17" s="2"/>
      <c r="E17" s="2"/>
      <c r="F17" s="25">
        <v>1</v>
      </c>
      <c r="G17" s="26">
        <f t="shared" si="0"/>
        <v>9.9999999999999978E-2</v>
      </c>
      <c r="H17" s="26">
        <f t="shared" si="1"/>
        <v>9.9999999999999978E-2</v>
      </c>
      <c r="I17" s="26"/>
      <c r="J17" s="22">
        <f>((1-$G$7-$H17)/(J43*(1-$H17)+(1-J43)*$G$7))^2*($C$12*$C$7)</f>
        <v>3402.7777777777783</v>
      </c>
      <c r="K17" s="22">
        <f>((1-$G$8-$H17)/(K43*(1-$H17)+(1-K43)*$G$8))^2*($C$12*$C$7)</f>
        <v>3620.3677104280387</v>
      </c>
      <c r="L17" s="22">
        <f>((1-$G$9-$H17)/(L43*(1-$H17)+(1-L43)*$G$9))^2*($C$12*$C$7)</f>
        <v>3852.5564803805014</v>
      </c>
      <c r="M17" s="22">
        <f>((1-$G$10-$H17)/(M43*(1-$H17)+(1-M43)*$G$10))^2*($C$12*$C$7)</f>
        <v>4100.4924592182224</v>
      </c>
      <c r="N17" s="22">
        <f>((1-$G$11-$H17)/(N43*(1-$H17)+(1-N43)*$G$11))^2*($C$12*$C$7)</f>
        <v>4365.4336734693925</v>
      </c>
      <c r="O17" s="22">
        <f>((1-$G$12-$H17)/(O43*(1-$H17)+(1-O43)*$G$12))^2*($C$12*$C$7)</f>
        <v>4648.7603305785151</v>
      </c>
      <c r="P17" s="22">
        <f>((1-$G$13-$H17)/(P43*(1-$H17)+(1-P43)*$G$13))^2*($C$12*$C$7)</f>
        <v>4951.9890260631009</v>
      </c>
      <c r="Q17" s="22">
        <f>((1-$G$14-$H17)/(Q43*(1-$H17)+(1-Q43)*$G$14))^2*($C$12*$C$7)</f>
        <v>5276.7888928444281</v>
      </c>
      <c r="R17" s="22">
        <f>((1-$G$15-$H17)/(R43*(1-$H17)+(1-R43)*$G$15))^2*($C$12*$C$7)</f>
        <v>5625</v>
      </c>
      <c r="S17" s="22">
        <f>((1-$G$16-$H17)/(S43*(1-$H17)+(1-S43)*$G$16))^2*($C$12*$C$7)</f>
        <v>5998.6543637062668</v>
      </c>
      <c r="T17" s="22">
        <f>((1-$G$17-$H17)/(T43*(1-$H17)+(1-T43)*$G$17))^2*($C$12*$C$7)</f>
        <v>6400.0000000000009</v>
      </c>
    </row>
    <row r="18" spans="1:20" ht="16.5" customHeight="1" x14ac:dyDescent="0.25">
      <c r="A18" s="2"/>
      <c r="B18" s="2"/>
      <c r="C18" s="2"/>
      <c r="D18" s="2"/>
      <c r="E18" s="2"/>
      <c r="F18" s="25"/>
      <c r="G18" s="26"/>
      <c r="H18" s="26"/>
      <c r="I18" s="26"/>
      <c r="J18" s="22"/>
      <c r="K18" s="22"/>
      <c r="L18" s="23"/>
      <c r="M18" s="22"/>
    </row>
    <row r="19" spans="1:20" ht="16.5" customHeight="1" x14ac:dyDescent="0.25">
      <c r="A19" s="2"/>
      <c r="B19" s="31"/>
      <c r="C19" s="38" t="s">
        <v>19</v>
      </c>
      <c r="D19" s="32" t="s">
        <v>20</v>
      </c>
      <c r="E19" s="2"/>
      <c r="F19" s="26"/>
      <c r="G19" s="26"/>
      <c r="H19" s="26"/>
      <c r="I19" s="26"/>
      <c r="J19" s="20" t="s">
        <v>2</v>
      </c>
      <c r="M19" s="22"/>
    </row>
    <row r="20" spans="1:20" x14ac:dyDescent="0.25">
      <c r="A20" s="2"/>
      <c r="B20" s="6" t="s">
        <v>6</v>
      </c>
      <c r="C20" s="41">
        <v>0.8</v>
      </c>
      <c r="D20" s="42">
        <v>0.9</v>
      </c>
      <c r="E20" s="2"/>
      <c r="F20" s="25"/>
      <c r="G20" s="26"/>
      <c r="H20" s="26"/>
      <c r="I20" s="26"/>
      <c r="J20" s="22">
        <f>((-1+$G$7+$H7)/(J33*$H7+(1-J33)*(1-$G$7)))^2*(1-$C$12)*$C$7</f>
        <v>3600.0000000000009</v>
      </c>
      <c r="K20" s="22">
        <f>((-1+$G$8+$H7)/(K33*$H7+(1-K33)*(1-$G$8)))^2*(1-$C$12)*$C$7</f>
        <v>3576.5090349865445</v>
      </c>
      <c r="L20" s="22">
        <f>((-1+$G$9+$H7)/(L33*$H7+(1-L33)*(1-$G$9)))^2*(1-$C$12)*$C$7</f>
        <v>3553.9940828402378</v>
      </c>
      <c r="M20" s="22">
        <f>((-1+$G$10+$H7)/(M33*$H7+(1-M33)*(1-$G$10)))^2*(1-$C$12)*$C$7</f>
        <v>3532.3958704165193</v>
      </c>
      <c r="N20" s="22">
        <f>((-1+$G$11+$H7)/(N33*$H7+(1-N33)*(1-$G$11)))^2*(1-$C$12)*$C$7</f>
        <v>3511.6598079561049</v>
      </c>
      <c r="O20" s="22">
        <f>((-1+$G$12+$H7)/(O33*$H7+(1-O33)*(1-$G$12)))^2*(1-$C$12)*$C$7</f>
        <v>3491.7355371900831</v>
      </c>
      <c r="P20" s="22">
        <f>((-1+$G$13+$H7)/(P33*$H7+(1-P33)*(1-$G$13)))^2*(1-$C$12)*$C$7</f>
        <v>3472.5765306122462</v>
      </c>
      <c r="Q20" s="22">
        <f>((-1+$G$14+$H7)/(Q33*$H7+(1-Q33)*(1-$G$14)))^2*(1-$C$12)*$C$7</f>
        <v>3454.1397353031693</v>
      </c>
      <c r="R20" s="22">
        <f>((-1+$G$15+$H7)/(R33*$H7+(1-R33)*(1-$G$15)))^2*(1-$C$12)*$C$7</f>
        <v>3436.3852556480388</v>
      </c>
      <c r="S20" s="22">
        <f>((-1+$G$16+$H7)/(S33*$H7+(1-S33)*(1-$G$16)))^2*(1-$C$12)*$C$7</f>
        <v>3419.2760700948029</v>
      </c>
      <c r="T20" s="22">
        <f>((-1+$G$17+$H7)/(T33*$H7+(1-T33)*(1-$G$17)))^2*(1-$C$12)*$C$7</f>
        <v>3402.7777777777783</v>
      </c>
    </row>
    <row r="21" spans="1:20" x14ac:dyDescent="0.25">
      <c r="A21" s="2"/>
      <c r="B21" s="5" t="s">
        <v>7</v>
      </c>
      <c r="C21" s="39">
        <v>0.8</v>
      </c>
      <c r="D21" s="40">
        <v>0.9</v>
      </c>
      <c r="E21" s="2"/>
      <c r="F21" s="25"/>
      <c r="G21" s="26"/>
      <c r="H21" s="26"/>
      <c r="I21" s="26"/>
      <c r="J21" s="22">
        <f>((-1+$G$7+$H8)/(J34*$H8+(1-J34)*(1-$G$7)))^2*(1-$C$12)*$C$7</f>
        <v>3874.4273219491893</v>
      </c>
      <c r="K21" s="22">
        <f>((-1+$G$8+$H8)/(K34*$H8+(1-K34)*(1-$G$8)))^2*(1-$C$12)*$C$7</f>
        <v>3844.0000000000014</v>
      </c>
      <c r="L21" s="22">
        <f>((-1+$G$9+$H8)/(L34*$H8+(1-L34)*(1-$G$9)))^2*(1-$C$12)*$C$7</f>
        <v>3814.8788927335659</v>
      </c>
      <c r="M21" s="22">
        <f>((-1+$G$10+$H8)/(M34*$H8+(1-M34)*(1-$G$10)))^2*(1-$C$12)*$C$7</f>
        <v>3786.9822485207114</v>
      </c>
      <c r="N21" s="22">
        <f>((-1+$G$11+$H8)/(N34*$H8+(1-N34)*(1-$G$11)))^2*(1-$C$12)*$C$7</f>
        <v>3760.2349590601648</v>
      </c>
      <c r="O21" s="22">
        <f>((-1+$G$12+$H8)/(O34*$H8+(1-O34)*(1-$G$12)))^2*(1-$C$12)*$C$7</f>
        <v>3734.5679012345686</v>
      </c>
      <c r="P21" s="22">
        <f>((-1+$G$13+$H8)/(P34*$H8+(1-P34)*(1-$G$13)))^2*(1-$C$12)*$C$7</f>
        <v>3709.9173553719029</v>
      </c>
      <c r="Q21" s="22">
        <f>((-1+$G$14+$H8)/(Q34*$H8+(1-Q34)*(1-$G$14)))^2*(1-$C$12)*$C$7</f>
        <v>3686.224489795919</v>
      </c>
      <c r="R21" s="22">
        <f>((-1+$G$15+$H8)/(R34*$H8+(1-R34)*(1-$G$15)))^2*(1-$C$12)*$C$7</f>
        <v>3663.4349030470926</v>
      </c>
      <c r="S21" s="22">
        <f>((-1+$G$16+$H8)/(S34*$H8+(1-S34)*(1-$G$16)))^2*(1-$C$12)*$C$7</f>
        <v>3641.4982164090366</v>
      </c>
      <c r="T21" s="22">
        <f>((-1+$G$17+$H8)/(T34*$H8+(1-T34)*(1-$G$17)))^2*(1-$C$12)*$C$7</f>
        <v>3620.3677104280387</v>
      </c>
    </row>
    <row r="22" spans="1:20" x14ac:dyDescent="0.25">
      <c r="A22" s="2"/>
      <c r="B22" s="2"/>
      <c r="C22" s="48"/>
      <c r="D22" s="48"/>
      <c r="E22" s="2"/>
      <c r="F22" s="25"/>
      <c r="G22" s="26"/>
      <c r="H22" s="26"/>
      <c r="I22" s="26"/>
      <c r="J22" s="22">
        <f>((-1+$G$7+$H9)/(J35*$H9+(1-J35)*(1-$G$7)))^2*(1-$C$12)*$C$7</f>
        <v>4171.0069444444462</v>
      </c>
      <c r="K22" s="22">
        <f>((-1+$G$8+$H9)/(K35*$H9+(1-K35)*(1-$G$8)))^2*(1-$C$12)*$C$7</f>
        <v>4132.6530612244915</v>
      </c>
      <c r="L22" s="22">
        <f>((-1+$G$9+$H9)/(L35*$H9+(1-L35)*(1-$G$9)))^2*(1-$C$12)*$C$7</f>
        <v>4096.0000000000018</v>
      </c>
      <c r="M22" s="22">
        <f>((-1+$G$10+$H9)/(M35*$H9+(1-M35)*(1-$G$10)))^2*(1-$C$12)*$C$7</f>
        <v>4060.9381007304892</v>
      </c>
      <c r="N22" s="22">
        <f>((-1+$G$11+$H9)/(N35*$H9+(1-N35)*(1-$G$11)))^2*(1-$C$12)*$C$7</f>
        <v>4027.3668639053262</v>
      </c>
      <c r="O22" s="22">
        <f>((-1+$G$12+$H9)/(O35*$H9+(1-O35)*(1-$G$12)))^2*(1-$C$12)*$C$7</f>
        <v>3995.1940192239244</v>
      </c>
      <c r="P22" s="22">
        <f>((-1+$G$13+$H9)/(P35*$H9+(1-P35)*(1-$G$13)))^2*(1-$C$12)*$C$7</f>
        <v>3964.3347050754473</v>
      </c>
      <c r="Q22" s="22">
        <f>((-1+$G$14+$H9)/(Q35*$H9+(1-Q35)*(1-$G$14)))^2*(1-$C$12)*$C$7</f>
        <v>3934.7107438016546</v>
      </c>
      <c r="R22" s="22">
        <f>((-1+$G$15+$H9)/(R35*$H9+(1-R35)*(1-$G$15)))^2*(1-$C$12)*$C$7</f>
        <v>3906.2500000000009</v>
      </c>
      <c r="S22" s="22">
        <f>((-1+$G$16+$H9)/(S35*$H9+(1-S35)*(1-$G$16)))^2*(1-$C$12)*$C$7</f>
        <v>3878.8858110187766</v>
      </c>
      <c r="T22" s="22">
        <f>((-1+$G$17+$H9)/(T35*$H9+(1-T35)*(1-$G$17)))^2*(1-$C$12)*$C$7</f>
        <v>3852.5564803805014</v>
      </c>
    </row>
    <row r="23" spans="1:20" ht="15.75" thickBot="1" x14ac:dyDescent="0.3">
      <c r="A23" s="2"/>
      <c r="B23" s="36" t="s">
        <v>22</v>
      </c>
      <c r="C23" s="37"/>
      <c r="E23" s="2"/>
      <c r="F23" s="25"/>
      <c r="G23" s="26"/>
      <c r="H23" s="26"/>
      <c r="I23" s="26"/>
      <c r="J23" s="22">
        <f>((-1+$G$7+$H10)/(J36*$H10+(1-J36)*(1-$G$7)))^2*(1-$C$12)*$C$7</f>
        <v>4491.8515165233157</v>
      </c>
      <c r="K23" s="22">
        <f>((-1+$G$8+$H10)/(K36*$H10+(1-K36)*(1-$G$8)))^2*(1-$C$12)*$C$7</f>
        <v>4444.4444444444471</v>
      </c>
      <c r="L23" s="22">
        <f>((-1+$G$9+$H10)/(L36*$H10+(1-L36)*(1-$G$9)))^2*(1-$C$12)*$C$7</f>
        <v>4399.208663057062</v>
      </c>
      <c r="M23" s="22">
        <f>((-1+$G$10+$H10)/(M36*$H10+(1-M36)*(1-$G$10)))^2*(1-$C$12)*$C$7</f>
        <v>4356.0000000000018</v>
      </c>
      <c r="N23" s="22">
        <f>((-1+$G$11+$H10)/(N36*$H10+(1-N36)*(1-$G$11)))^2*(1-$C$12)*$C$7</f>
        <v>4314.6866589773181</v>
      </c>
      <c r="O23" s="22">
        <f>((-1+$G$12+$H10)/(O36*$H10+(1-O36)*(1-$G$12)))^2*(1-$C$12)*$C$7</f>
        <v>4275.1479289940844</v>
      </c>
      <c r="P23" s="22">
        <f>((-1+$G$13+$H10)/(P36*$H10+(1-P36)*(1-$G$13)))^2*(1-$C$12)*$C$7</f>
        <v>4237.2730509077992</v>
      </c>
      <c r="Q23" s="22">
        <f>((-1+$G$14+$H10)/(Q36*$H10+(1-Q36)*(1-$G$14)))^2*(1-$C$12)*$C$7</f>
        <v>4200.9602194787421</v>
      </c>
      <c r="R23" s="22">
        <f>((-1+$G$15+$H10)/(R36*$H10+(1-R36)*(1-$G$15)))^2*(1-$C$12)*$C$7</f>
        <v>4166.1157024793411</v>
      </c>
      <c r="S23" s="22">
        <f>((-1+$G$16+$H10)/(S36*$H10+(1-S36)*(1-$G$16)))^2*(1-$C$12)*$C$7</f>
        <v>4132.6530612244915</v>
      </c>
      <c r="T23" s="22">
        <f>((-1+$G$17+$H10)/(T36*$H10+(1-T36)*(1-$G$17)))^2*(1-$C$12)*$C$7</f>
        <v>4100.4924592182224</v>
      </c>
    </row>
    <row r="24" spans="1:20" ht="16.5" customHeight="1" x14ac:dyDescent="0.25">
      <c r="B24" s="43" t="s">
        <v>14</v>
      </c>
      <c r="C24" s="46">
        <f>AVERAGE(J33:T43)</f>
        <v>0.5</v>
      </c>
      <c r="E24" s="2"/>
      <c r="F24" s="26"/>
      <c r="G24" s="26"/>
      <c r="H24" s="26"/>
      <c r="I24" s="26"/>
      <c r="J24" s="22">
        <f>((-1+$G$7+$H11)/(J37*$H11+(1-J37)*(1-$G$7)))^2*(1-$C$12)*$C$7</f>
        <v>4839.3194706994354</v>
      </c>
      <c r="K24" s="22">
        <f>((-1+$G$8+$H11)/(K37*$H11+(1-K37)*(1-$G$8)))^2*(1-$C$12)*$C$7</f>
        <v>4781.575373472162</v>
      </c>
      <c r="L24" s="22">
        <f>((-1+$G$9+$H11)/(L37*$H11+(1-L37)*(1-$G$9)))^2*(1-$C$12)*$C$7</f>
        <v>4726.5625000000018</v>
      </c>
      <c r="M24" s="22">
        <f>((-1+$G$10+$H11)/(M37*$H11+(1-M37)*(1-$G$10)))^2*(1-$C$12)*$C$7</f>
        <v>4674.0941274468996</v>
      </c>
      <c r="N24" s="22">
        <f>((-1+$G$11+$H11)/(N37*$H11+(1-N37)*(1-$G$11)))^2*(1-$C$12)*$C$7</f>
        <v>4624.0000000000018</v>
      </c>
      <c r="O24" s="22">
        <f>((-1+$G$12+$H11)/(O37*$H11+(1-O37)*(1-$G$12)))^2*(1-$C$12)*$C$7</f>
        <v>4576.1245674740503</v>
      </c>
      <c r="P24" s="22">
        <f>((-1+$G$13+$H11)/(P37*$H11+(1-P37)*(1-$G$13)))^2*(1-$C$12)*$C$7</f>
        <v>4530.3254437869846</v>
      </c>
      <c r="Q24" s="22">
        <f>((-1+$G$14+$H11)/(Q37*$H11+(1-Q37)*(1-$G$14)))^2*(1-$C$12)*$C$7</f>
        <v>4486.4720541117858</v>
      </c>
      <c r="R24" s="22">
        <f>((-1+$G$15+$H11)/(R37*$H11+(1-R37)*(1-$G$15)))^2*(1-$C$12)*$C$7</f>
        <v>4444.4444444444471</v>
      </c>
      <c r="S24" s="22">
        <f>((-1+$G$16+$H11)/(S37*$H11+(1-S37)*(1-$G$16)))^2*(1-$C$12)*$C$7</f>
        <v>4404.1322314049612</v>
      </c>
      <c r="T24" s="22">
        <f>((-1+$G$17+$H11)/(T37*$H11+(1-T37)*(1-$G$17)))^2*(1-$C$12)*$C$7</f>
        <v>4365.4336734693879</v>
      </c>
    </row>
    <row r="25" spans="1:20" ht="6" customHeight="1" x14ac:dyDescent="0.25">
      <c r="B25" s="44"/>
      <c r="C25" s="47"/>
      <c r="E25" s="2"/>
      <c r="F25" s="25"/>
      <c r="G25" s="26"/>
      <c r="H25" s="26"/>
      <c r="I25" s="26"/>
      <c r="J25" s="22">
        <f>((-1+$G$7+$H12)/(J38*$H12+(1-J38)*(1-$G$7)))^2*(1-$C$12)*$C$7</f>
        <v>5216.0493827160526</v>
      </c>
      <c r="K25" s="22">
        <f>((-1+$G$8+$H12)/(K38*$H12+(1-K38)*(1-$G$8)))^2*(1-$C$12)*$C$7</f>
        <v>5146.5028355387558</v>
      </c>
      <c r="L25" s="22">
        <f>((-1+$G$9+$H12)/(L38*$H12+(1-L38)*(1-$G$9)))^2*(1-$C$12)*$C$7</f>
        <v>5080.3531009506605</v>
      </c>
      <c r="M25" s="22">
        <f>((-1+$G$10+$H12)/(M38*$H12+(1-M38)*(1-$G$10)))^2*(1-$C$12)*$C$7</f>
        <v>5017.361111111115</v>
      </c>
      <c r="N25" s="22">
        <f>((-1+$G$11+$H12)/(N38*$H12+(1-N38)*(1-$G$11)))^2*(1-$C$12)*$C$7</f>
        <v>4957.3094543940051</v>
      </c>
      <c r="O25" s="22">
        <f>((-1+$G$12+$H12)/(O38*$H12+(1-O38)*(1-$G$12)))^2*(1-$C$12)*$C$7</f>
        <v>4900.0000000000027</v>
      </c>
      <c r="P25" s="22">
        <f>((-1+$G$13+$H12)/(P38*$H12+(1-P38)*(1-$G$13)))^2*(1-$C$12)*$C$7</f>
        <v>4845.2518262206859</v>
      </c>
      <c r="Q25" s="22">
        <f>((-1+$G$14+$H12)/(Q38*$H12+(1-Q38)*(1-$G$14)))^2*(1-$C$12)*$C$7</f>
        <v>4792.8994082840263</v>
      </c>
      <c r="R25" s="22">
        <f>((-1+$G$15+$H12)/(R38*$H12+(1-R38)*(1-$G$15)))^2*(1-$C$12)*$C$7</f>
        <v>4742.7910288358871</v>
      </c>
      <c r="S25" s="22">
        <f>((-1+$G$16+$H12)/(S38*$H12+(1-S38)*(1-$G$16)))^2*(1-$C$12)*$C$7</f>
        <v>4694.7873799725676</v>
      </c>
      <c r="T25" s="22">
        <f>((-1+$G$17+$H12)/(T38*$H12+(1-T38)*(1-$G$17)))^2*(1-$C$12)*$C$7</f>
        <v>4648.7603305785151</v>
      </c>
    </row>
    <row r="26" spans="1:20" ht="12" customHeight="1" thickBot="1" x14ac:dyDescent="0.3">
      <c r="B26" s="45" t="s">
        <v>16</v>
      </c>
      <c r="C26" s="49">
        <f>SQRT((C29/100)^2+(C30/100)^2)*100</f>
        <v>3.3552721586721681</v>
      </c>
      <c r="E26" s="2"/>
      <c r="F26" s="25"/>
      <c r="G26" s="26"/>
      <c r="H26" s="26"/>
      <c r="I26" s="26"/>
      <c r="J26" s="22">
        <f>((-1+$G$7+$H13)/(J39*$H13+(1-J39)*(1-$G$7)))^2*(1-$C$12)*$C$7</f>
        <v>5624.9999999999982</v>
      </c>
      <c r="K26" s="22">
        <f>((-1+$G$8+$H13)/(K39*$H13+(1-K39)*(1-$G$8)))^2*(1-$C$12)*$C$7</f>
        <v>5541.9753086419742</v>
      </c>
      <c r="L26" s="22">
        <f>((-1+$G$9+$H13)/(L39*$H13+(1-L39)*(1-$G$9)))^2*(1-$C$12)*$C$7</f>
        <v>5463.1379962192805</v>
      </c>
      <c r="M26" s="22">
        <f>((-1+$G$10+$H13)/(M39*$H13+(1-M39)*(1-$G$10)))^2*(1-$C$12)*$C$7</f>
        <v>5388.184698958803</v>
      </c>
      <c r="N26" s="22">
        <f>((-1+$G$11+$H13)/(N39*$H13+(1-N39)*(1-$G$11)))^2*(1-$C$12)*$C$7</f>
        <v>5316.8402777777765</v>
      </c>
      <c r="O26" s="22">
        <f>((-1+$G$12+$H13)/(O39*$H13+(1-O39)*(1-$G$12)))^2*(1-$C$12)*$C$7</f>
        <v>5248.8546438983731</v>
      </c>
      <c r="P26" s="22">
        <f>((-1+$G$13+$H13)/(P39*$H13+(1-P39)*(1-$G$13)))^2*(1-$C$12)*$C$7</f>
        <v>5184</v>
      </c>
      <c r="Q26" s="22">
        <f>((-1+$G$14+$H13)/(Q39*$H13+(1-Q39)*(1-$G$14)))^2*(1-$C$12)*$C$7</f>
        <v>5122.0684352172239</v>
      </c>
      <c r="R26" s="22">
        <f>((-1+$G$15+$H13)/(R39*$H13+(1-R39)*(1-$G$15)))^2*(1-$C$12)*$C$7</f>
        <v>5062.8698224852042</v>
      </c>
      <c r="S26" s="22">
        <f>((-1+$G$16+$H13)/(S39*$H13+(1-S39)*(1-$G$16)))^2*(1-$C$12)*$C$7</f>
        <v>5006.2299750800985</v>
      </c>
      <c r="T26" s="22">
        <f>((-1+$G$17+$H13)/(T39*$H13+(1-T39)*(1-$G$17)))^2*(1-$C$12)*$C$7</f>
        <v>4951.9890260631009</v>
      </c>
    </row>
    <row r="27" spans="1:20" x14ac:dyDescent="0.25">
      <c r="E27" s="2"/>
      <c r="F27" s="25"/>
      <c r="G27" s="26"/>
      <c r="H27" s="26"/>
      <c r="I27" s="26"/>
      <c r="J27" s="22">
        <f>((-1+$G$7+$H14)/(J40*$H14+(1-J40)*(1-$G$7)))^2*(1-$C$12)*$C$7</f>
        <v>6069.4970254191448</v>
      </c>
      <c r="K27" s="22">
        <f>((-1+$G$8+$H14)/(K40*$H14+(1-K40)*(1-$G$8)))^2*(1-$C$12)*$C$7</f>
        <v>5971.0743801652889</v>
      </c>
      <c r="L27" s="22">
        <f>((-1+$G$9+$H14)/(L40*$H14+(1-L40)*(1-$G$9)))^2*(1-$C$12)*$C$7</f>
        <v>5877.7777777777774</v>
      </c>
      <c r="M27" s="22">
        <f>((-1+$G$10+$H14)/(M40*$H14+(1-M40)*(1-$G$10)))^2*(1-$C$12)*$C$7</f>
        <v>5789.2249527410204</v>
      </c>
      <c r="N27" s="22">
        <f>((-1+$G$11+$H14)/(N40*$H14+(1-N40)*(1-$G$11)))^2*(1-$C$12)*$C$7</f>
        <v>5705.0701674966058</v>
      </c>
      <c r="O27" s="22">
        <f>((-1+$G$12+$H14)/(O40*$H14+(1-O40)*(1-$G$12)))^2*(1-$C$12)*$C$7</f>
        <v>5624.9999999999982</v>
      </c>
      <c r="P27" s="22">
        <f>((-1+$G$13+$H14)/(P40*$H14+(1-P40)*(1-$G$13)))^2*(1-$C$12)*$C$7</f>
        <v>5548.7296959600171</v>
      </c>
      <c r="Q27" s="22">
        <f>((-1+$G$14+$H14)/(Q40*$H14+(1-Q40)*(1-$G$14)))^2*(1-$C$12)*$C$7</f>
        <v>5476</v>
      </c>
      <c r="R27" s="22">
        <f>((-1+$G$15+$H14)/(R40*$H14+(1-R40)*(1-$G$15)))^2*(1-$C$12)*$C$7</f>
        <v>5406.574394463667</v>
      </c>
      <c r="S27" s="22">
        <f>((-1+$G$16+$H14)/(S40*$H14+(1-S40)*(1-$G$16)))^2*(1-$C$12)*$C$7</f>
        <v>5340.2366863905345</v>
      </c>
      <c r="T27" s="22">
        <f>((-1+$G$17+$H14)/(T40*$H14+(1-T40)*(1-$G$17)))^2*(1-$C$12)*$C$7</f>
        <v>5276.7888928444281</v>
      </c>
    </row>
    <row r="28" spans="1:20" ht="15.75" thickBot="1" x14ac:dyDescent="0.3">
      <c r="B28" s="34" t="s">
        <v>21</v>
      </c>
      <c r="C28" s="35"/>
      <c r="E28" s="2"/>
      <c r="F28" s="26"/>
      <c r="G28" s="26"/>
      <c r="H28" s="26"/>
      <c r="I28" s="26"/>
      <c r="J28" s="22">
        <f>((-1+$G$7+$H15)/(J41*$H15+(1-J41)*(1-$G$7)))^2*(1-$C$12)*$C$7</f>
        <v>6553.2879818594101</v>
      </c>
      <c r="K28" s="22">
        <f>((-1+$G$8+$H15)/(K41*$H15+(1-K41)*(1-$G$8)))^2*(1-$C$12)*$C$7</f>
        <v>6437.2633856138473</v>
      </c>
      <c r="L28" s="22">
        <f>((-1+$G$9+$H15)/(L41*$H15+(1-L41)*(1-$G$9)))^2*(1-$C$12)*$C$7</f>
        <v>6327.4793388429753</v>
      </c>
      <c r="M28" s="22">
        <f>((-1+$G$10+$H15)/(M41*$H15+(1-M41)*(1-$G$10)))^2*(1-$C$12)*$C$7</f>
        <v>6223.4567901234559</v>
      </c>
      <c r="N28" s="22">
        <f>((-1+$G$11+$H15)/(N41*$H15+(1-N41)*(1-$G$11)))^2*(1-$C$12)*$C$7</f>
        <v>6124.7637051039683</v>
      </c>
      <c r="O28" s="22">
        <f>((-1+$G$12+$H15)/(O41*$H15+(1-O41)*(1-$G$12)))^2*(1-$C$12)*$C$7</f>
        <v>6031.0095065640553</v>
      </c>
      <c r="P28" s="22">
        <f>((-1+$G$13+$H15)/(P41*$H15+(1-P41)*(1-$G$13)))^2*(1-$C$12)*$C$7</f>
        <v>5941.8402777777783</v>
      </c>
      <c r="Q28" s="22">
        <f>((-1+$G$14+$H15)/(Q41*$H15+(1-Q41)*(1-$G$14)))^2*(1-$C$12)*$C$7</f>
        <v>5856.9346105789245</v>
      </c>
      <c r="R28" s="22">
        <f>((-1+$G$15+$H15)/(R41*$H15+(1-R41)*(1-$G$15)))^2*(1-$C$12)*$C$7</f>
        <v>5776</v>
      </c>
      <c r="S28" s="22">
        <f>((-1+$G$16+$H15)/(S41*$H15+(1-S41)*(1-$G$16)))^2*(1-$C$12)*$C$7</f>
        <v>5698.7697039600152</v>
      </c>
      <c r="T28" s="22">
        <f>((-1+$G$17+$H15)/(T41*$H15+(1-T41)*(1-$G$17)))^2*(1-$C$12)*$C$7</f>
        <v>5625</v>
      </c>
    </row>
    <row r="29" spans="1:20" ht="16.5" customHeight="1" x14ac:dyDescent="0.25">
      <c r="B29" s="43" t="s">
        <v>24</v>
      </c>
      <c r="C29" s="50">
        <f>SQRT(_xlfn.VAR.P(J33:T43))*100</f>
        <v>3.2020665680599811</v>
      </c>
      <c r="E29" s="2"/>
      <c r="J29" s="22">
        <f>((-1+$G$7+$H16)/(J42*$H16+(1-J42)*(1-$G$7)))^2*(1-$C$12)*$C$7</f>
        <v>7080.6067816775721</v>
      </c>
      <c r="K29" s="22">
        <f>((-1+$G$8+$H16)/(K42*$H16+(1-K42)*(1-$G$8)))^2*(1-$C$12)*$C$7</f>
        <v>6944.4444444444462</v>
      </c>
      <c r="L29" s="22">
        <f>((-1+$G$9+$H16)/(L42*$H16+(1-L42)*(1-$G$9)))^2*(1-$C$12)*$C$7</f>
        <v>6815.8464034613289</v>
      </c>
      <c r="M29" s="22">
        <f>((-1+$G$10+$H16)/(M42*$H16+(1-M42)*(1-$G$10)))^2*(1-$C$12)*$C$7</f>
        <v>6694.2148760330565</v>
      </c>
      <c r="N29" s="22">
        <f>((-1+$G$11+$H16)/(N42*$H16+(1-N42)*(1-$G$11)))^2*(1-$C$12)*$C$7</f>
        <v>6579.0123456790125</v>
      </c>
      <c r="O29" s="22">
        <f>((-1+$G$12+$H16)/(O42*$H16+(1-O42)*(1-$G$12)))^2*(1-$C$12)*$C$7</f>
        <v>6469.7542533081287</v>
      </c>
      <c r="P29" s="22">
        <f>((-1+$G$13+$H16)/(P42*$H16+(1-P42)*(1-$G$13)))^2*(1-$C$12)*$C$7</f>
        <v>6366.0027161611606</v>
      </c>
      <c r="Q29" s="22">
        <f>((-1+$G$14+$H16)/(Q42*$H16+(1-Q42)*(1-$G$14)))^2*(1-$C$12)*$C$7</f>
        <v>6267.3611111111131</v>
      </c>
      <c r="R29" s="22">
        <f>((-1+$G$15+$H16)/(R42*$H16+(1-R42)*(1-$G$15)))^2*(1-$C$12)*$C$7</f>
        <v>6173.4693877551035</v>
      </c>
      <c r="S29" s="22">
        <f>((-1+$G$16+$H16)/(S42*$H16+(1-S42)*(1-$G$16)))^2*(1-$C$12)*$C$7</f>
        <v>6084.0000000000009</v>
      </c>
      <c r="T29" s="22">
        <f>((-1+$G$17+$H16)/(T42*$H16+(1-T42)*(1-$G$17)))^2*(1-$C$12)*$C$7</f>
        <v>5998.6543637062668</v>
      </c>
    </row>
    <row r="30" spans="1:20" ht="19.5" customHeight="1" thickBot="1" x14ac:dyDescent="0.3">
      <c r="B30" s="45" t="s">
        <v>23</v>
      </c>
      <c r="C30" s="51">
        <f>AVERAGE(J46:T56)</f>
        <v>1.0023078132356167</v>
      </c>
      <c r="E30" s="2"/>
      <c r="J30" s="22">
        <f>((-1+$G$7+$H17)/(J43*$H17+(1-J43)*(1-$G$7)))^2*(1-$C$12)*$C$7</f>
        <v>7656.25</v>
      </c>
      <c r="K30" s="22">
        <f>((-1+$G$8+$H17)/(K43*$H17+(1-K43)*(1-$G$8)))^2*(1-$C$12)*$C$7</f>
        <v>7497.0255800118994</v>
      </c>
      <c r="L30" s="22">
        <f>((-1+$G$9+$H17)/(L43*$H17+(1-L43)*(1-$G$9)))^2*(1-$C$12)*$C$7</f>
        <v>7346.9387755102052</v>
      </c>
      <c r="M30" s="22">
        <f>((-1+$G$10+$H17)/(M43*$H17+(1-M43)*(1-$G$10)))^2*(1-$C$12)*$C$7</f>
        <v>7205.2460789616025</v>
      </c>
      <c r="N30" s="22">
        <f>((-1+$G$11+$H17)/(N43*$H17+(1-N43)*(1-$G$11)))^2*(1-$C$12)*$C$7</f>
        <v>7071.2809917355353</v>
      </c>
      <c r="O30" s="22">
        <f>((-1+$G$12+$H17)/(O43*$H17+(1-O43)*(1-$G$12)))^2*(1-$C$12)*$C$7</f>
        <v>6944.4444444444453</v>
      </c>
      <c r="P30" s="22">
        <f>((-1+$G$13+$H17)/(P43*$H17+(1-P43)*(1-$G$13)))^2*(1-$C$12)*$C$7</f>
        <v>6824.1965973534971</v>
      </c>
      <c r="Q30" s="22">
        <f>((-1+$G$14+$H17)/(Q43*$H17+(1-Q43)*(1-$G$14)))^2*(1-$C$12)*$C$7</f>
        <v>6710.0497962879135</v>
      </c>
      <c r="R30" s="22">
        <f>((-1+$G$15+$H17)/(R43*$H17+(1-R43)*(1-$G$15)))^2*(1-$C$12)*$C$7</f>
        <v>6601.5625000000018</v>
      </c>
      <c r="S30" s="22">
        <f>((-1+$G$16+$H17)/(S43*$H17+(1-S43)*(1-$G$16)))^2*(1-$C$12)*$C$7</f>
        <v>6498.3340274885468</v>
      </c>
      <c r="T30" s="22">
        <f>((-1+$G$17+$H17)/(T43*$H17+(1-T43)*(1-$G$17)))^2*(1-$C$12)*$C$7</f>
        <v>6400.0000000000009</v>
      </c>
    </row>
    <row r="32" spans="1:20" x14ac:dyDescent="0.25">
      <c r="J32" s="24" t="s">
        <v>12</v>
      </c>
    </row>
    <row r="33" spans="10:20" x14ac:dyDescent="0.25">
      <c r="J33" s="23">
        <f>($C$12-$H7)/(1-$H7-$G$7)</f>
        <v>0.5</v>
      </c>
      <c r="K33" s="23">
        <f>($C$12-$H7)/(1-$H7-$G$8)</f>
        <v>0.49180327868852458</v>
      </c>
      <c r="L33" s="23">
        <f>($C$12-$H7)/(1-$H7-$G$9)</f>
        <v>0.4838709677419355</v>
      </c>
      <c r="M33" s="23">
        <f>($C$12-$H7)/(1-$H7-$G$10)</f>
        <v>0.47619047619047616</v>
      </c>
      <c r="N33" s="23">
        <f>($C$12-$H7)/(1-$H7-$G$11)</f>
        <v>0.46875</v>
      </c>
      <c r="O33" s="23">
        <f>($C$12-$H7)/(1-$H7-$G$12)</f>
        <v>0.46153846153846151</v>
      </c>
      <c r="P33" s="23">
        <f>($C$12-$H7)/(1-$H7-$G$13)</f>
        <v>0.45454545454545459</v>
      </c>
      <c r="Q33" s="23">
        <f>($C$12-$H7)/(1-$H7-$G$14)</f>
        <v>0.44776119402985076</v>
      </c>
      <c r="R33" s="23">
        <f>($C$12-$H7)/(1-$H7-$G$15)</f>
        <v>0.44117647058823534</v>
      </c>
      <c r="S33" s="23">
        <f>($C$12-$H7)/(1-$H7-$G$16)</f>
        <v>0.43478260869565222</v>
      </c>
      <c r="T33" s="23">
        <f>($C$12-$H7)/(1-$H7-$G$17)</f>
        <v>0.4285714285714286</v>
      </c>
    </row>
    <row r="34" spans="10:20" x14ac:dyDescent="0.25">
      <c r="J34" s="23">
        <f>($C$12-$H8)/(1-$H8-$G$7)</f>
        <v>0.50819672131147542</v>
      </c>
      <c r="K34" s="23">
        <f>($C$12-$H8)/(1-$H8-$G$8)</f>
        <v>0.5</v>
      </c>
      <c r="L34" s="23">
        <f>($C$12-$H8)/(1-$H8-$G$9)</f>
        <v>0.49206349206349204</v>
      </c>
      <c r="M34" s="23">
        <f>($C$12-$H8)/(1-$H8-$G$10)</f>
        <v>0.484375</v>
      </c>
      <c r="N34" s="23">
        <f>($C$12-$H8)/(1-$H8-$G$11)</f>
        <v>0.47692307692307689</v>
      </c>
      <c r="O34" s="23">
        <f>($C$12-$H8)/(1-$H8-$G$12)</f>
        <v>0.46969696969696967</v>
      </c>
      <c r="P34" s="23">
        <f>($C$12-$H8)/(1-$H8-$G$13)</f>
        <v>0.46268656716417916</v>
      </c>
      <c r="Q34" s="23">
        <f>($C$12-$H8)/(1-$H8-$G$14)</f>
        <v>0.45588235294117652</v>
      </c>
      <c r="R34" s="23">
        <f>($C$12-$H8)/(1-$H8-$G$15)</f>
        <v>0.44927536231884063</v>
      </c>
      <c r="S34" s="23">
        <f>($C$12-$H8)/(1-$H8-$G$16)</f>
        <v>0.44285714285714289</v>
      </c>
      <c r="T34" s="23">
        <f>($C$12-$H8)/(1-$H8-$G$17)</f>
        <v>0.43661971830985918</v>
      </c>
    </row>
    <row r="35" spans="10:20" x14ac:dyDescent="0.25">
      <c r="J35" s="23">
        <f>($C$12-$H9)/(1-$H9-$G$7)</f>
        <v>0.5161290322580645</v>
      </c>
      <c r="K35" s="23">
        <f>($C$12-$H9)/(1-$H9-$G$8)</f>
        <v>0.50793650793650791</v>
      </c>
      <c r="L35" s="23">
        <f>($C$12-$H9)/(1-$H9-$G$9)</f>
        <v>0.5</v>
      </c>
      <c r="M35" s="23">
        <f>($C$12-$H9)/(1-$H9-$G$10)</f>
        <v>0.49230769230769228</v>
      </c>
      <c r="N35" s="23">
        <f>($C$12-$H9)/(1-$H9-$G$11)</f>
        <v>0.48484848484848486</v>
      </c>
      <c r="O35" s="23">
        <f>($C$12-$H9)/(1-$H9-$G$12)</f>
        <v>0.47761194029850745</v>
      </c>
      <c r="P35" s="23">
        <f>($C$12-$H9)/(1-$H9-$G$13)</f>
        <v>0.4705882352941177</v>
      </c>
      <c r="Q35" s="23">
        <f>($C$12-$H9)/(1-$H9-$G$14)</f>
        <v>0.46376811594202905</v>
      </c>
      <c r="R35" s="23">
        <f>($C$12-$H9)/(1-$H9-$G$15)</f>
        <v>0.45714285714285718</v>
      </c>
      <c r="S35" s="23">
        <f>($C$12-$H9)/(1-$H9-$G$16)</f>
        <v>0.45070422535211274</v>
      </c>
      <c r="T35" s="23">
        <f>($C$12-$H9)/(1-$H9-$G$17)</f>
        <v>0.44444444444444448</v>
      </c>
    </row>
    <row r="36" spans="10:20" x14ac:dyDescent="0.25">
      <c r="J36" s="23">
        <f>($C$12-$H10)/(1-$H10-$G$7)</f>
        <v>0.52380952380952384</v>
      </c>
      <c r="K36" s="23">
        <f>($C$12-$H10)/(1-$H10-$G$8)</f>
        <v>0.515625</v>
      </c>
      <c r="L36" s="23">
        <f>($C$12-$H10)/(1-$H10-$G$9)</f>
        <v>0.50769230769230766</v>
      </c>
      <c r="M36" s="23">
        <f>($C$12-$H10)/(1-$H10-$G$10)</f>
        <v>0.5</v>
      </c>
      <c r="N36" s="23">
        <f>($C$12-$H10)/(1-$H10-$G$11)</f>
        <v>0.4925373134328358</v>
      </c>
      <c r="O36" s="23">
        <f>($C$12-$H10)/(1-$H10-$G$12)</f>
        <v>0.48529411764705882</v>
      </c>
      <c r="P36" s="23">
        <f>($C$12-$H10)/(1-$H10-$G$13)</f>
        <v>0.47826086956521746</v>
      </c>
      <c r="Q36" s="23">
        <f>($C$12-$H10)/(1-$H10-$G$14)</f>
        <v>0.47142857142857147</v>
      </c>
      <c r="R36" s="23">
        <f>($C$12-$H10)/(1-$H10-$G$15)</f>
        <v>0.46478873239436624</v>
      </c>
      <c r="S36" s="23">
        <f>($C$12-$H10)/(1-$H10-$G$16)</f>
        <v>0.45833333333333337</v>
      </c>
      <c r="T36" s="23">
        <f>($C$12-$H10)/(1-$H10-$G$17)</f>
        <v>0.45205479452054798</v>
      </c>
    </row>
    <row r="37" spans="10:20" x14ac:dyDescent="0.25">
      <c r="J37" s="23">
        <f>($C$12-$H11)/(1-$H11-$G$7)</f>
        <v>0.53125</v>
      </c>
      <c r="K37" s="23">
        <f>($C$12-$H11)/(1-$H11-$G$8)</f>
        <v>0.52307692307692311</v>
      </c>
      <c r="L37" s="23">
        <f>($C$12-$H11)/(1-$H11-$G$9)</f>
        <v>0.51515151515151514</v>
      </c>
      <c r="M37" s="23">
        <f>($C$12-$H11)/(1-$H11-$G$10)</f>
        <v>0.5074626865671642</v>
      </c>
      <c r="N37" s="23">
        <f>($C$12-$H11)/(1-$H11-$G$11)</f>
        <v>0.5</v>
      </c>
      <c r="O37" s="23">
        <f>($C$12-$H11)/(1-$H11-$G$12)</f>
        <v>0.49275362318840576</v>
      </c>
      <c r="P37" s="23">
        <f>($C$12-$H11)/(1-$H11-$G$13)</f>
        <v>0.48571428571428577</v>
      </c>
      <c r="Q37" s="23">
        <f>($C$12-$H11)/(1-$H11-$G$14)</f>
        <v>0.4788732394366198</v>
      </c>
      <c r="R37" s="23">
        <f>($C$12-$H11)/(1-$H11-$G$15)</f>
        <v>0.47222222222222227</v>
      </c>
      <c r="S37" s="23">
        <f>($C$12-$H11)/(1-$H11-$G$16)</f>
        <v>0.46575342465753428</v>
      </c>
      <c r="T37" s="23">
        <f>($C$12-$H11)/(1-$H11-$G$17)</f>
        <v>0.45945945945945948</v>
      </c>
    </row>
    <row r="38" spans="10:20" x14ac:dyDescent="0.25">
      <c r="J38" s="23">
        <f>($C$12-$H12)/(1-$H12-$G$7)</f>
        <v>0.53846153846153844</v>
      </c>
      <c r="K38" s="23">
        <f>($C$12-$H12)/(1-$H12-$G$8)</f>
        <v>0.53030303030303028</v>
      </c>
      <c r="L38" s="23">
        <f>($C$12-$H12)/(1-$H12-$G$9)</f>
        <v>0.5223880597014926</v>
      </c>
      <c r="M38" s="23">
        <f>($C$12-$H12)/(1-$H12-$G$10)</f>
        <v>0.51470588235294124</v>
      </c>
      <c r="N38" s="23">
        <f>($C$12-$H12)/(1-$H12-$G$11)</f>
        <v>0.50724637681159424</v>
      </c>
      <c r="O38" s="23">
        <f>($C$12-$H12)/(1-$H12-$G$12)</f>
        <v>0.5</v>
      </c>
      <c r="P38" s="23">
        <f>($C$12-$H12)/(1-$H12-$G$13)</f>
        <v>0.4929577464788733</v>
      </c>
      <c r="Q38" s="23">
        <f>($C$12-$H12)/(1-$H12-$G$14)</f>
        <v>0.48611111111111116</v>
      </c>
      <c r="R38" s="23">
        <f>($C$12-$H12)/(1-$H12-$G$15)</f>
        <v>0.47945205479452063</v>
      </c>
      <c r="S38" s="23">
        <f>($C$12-$H12)/(1-$H12-$G$16)</f>
        <v>0.47297297297297303</v>
      </c>
      <c r="T38" s="23">
        <f>($C$12-$H12)/(1-$H12-$G$17)</f>
        <v>0.46666666666666673</v>
      </c>
    </row>
    <row r="39" spans="10:20" x14ac:dyDescent="0.25">
      <c r="J39" s="23">
        <f>($C$12-$H13)/(1-$H13-$G$7)</f>
        <v>0.54545454545454541</v>
      </c>
      <c r="K39" s="23">
        <f>($C$12-$H13)/(1-$H13-$G$8)</f>
        <v>0.53731343283582089</v>
      </c>
      <c r="L39" s="23">
        <f>($C$12-$H13)/(1-$H13-$G$9)</f>
        <v>0.52941176470588225</v>
      </c>
      <c r="M39" s="23">
        <f>($C$12-$H13)/(1-$H13-$G$10)</f>
        <v>0.52173913043478259</v>
      </c>
      <c r="N39" s="23">
        <f>($C$12-$H13)/(1-$H13-$G$11)</f>
        <v>0.51428571428571423</v>
      </c>
      <c r="O39" s="23">
        <f>($C$12-$H13)/(1-$H13-$G$12)</f>
        <v>0.50704225352112664</v>
      </c>
      <c r="P39" s="23">
        <f>($C$12-$H13)/(1-$H13-$G$13)</f>
        <v>0.5</v>
      </c>
      <c r="Q39" s="23">
        <f>($C$12-$H13)/(1-$H13-$G$14)</f>
        <v>0.49315068493150682</v>
      </c>
      <c r="R39" s="23">
        <f>($C$12-$H13)/(1-$H13-$G$15)</f>
        <v>0.48648648648648646</v>
      </c>
      <c r="S39" s="23">
        <f>($C$12-$H13)/(1-$H13-$G$16)</f>
        <v>0.48</v>
      </c>
      <c r="T39" s="23">
        <f>($C$12-$H13)/(1-$H13-$G$17)</f>
        <v>0.47368421052631576</v>
      </c>
    </row>
    <row r="40" spans="10:20" x14ac:dyDescent="0.25">
      <c r="J40" s="23">
        <f>($C$12-$H14)/(1-$H14-$G$7)</f>
        <v>0.55223880597014918</v>
      </c>
      <c r="K40" s="23">
        <f>($C$12-$H14)/(1-$H14-$G$8)</f>
        <v>0.54411764705882348</v>
      </c>
      <c r="L40" s="23">
        <f>($C$12-$H14)/(1-$H14-$G$9)</f>
        <v>0.53623188405797095</v>
      </c>
      <c r="M40" s="23">
        <f>($C$12-$H14)/(1-$H14-$G$10)</f>
        <v>0.52857142857142847</v>
      </c>
      <c r="N40" s="23">
        <f>($C$12-$H14)/(1-$H14-$G$11)</f>
        <v>0.52112676056338025</v>
      </c>
      <c r="O40" s="23">
        <f>($C$12-$H14)/(1-$H14-$G$12)</f>
        <v>0.51388888888888884</v>
      </c>
      <c r="P40" s="23">
        <f>($C$12-$H14)/(1-$H14-$G$13)</f>
        <v>0.50684931506849318</v>
      </c>
      <c r="Q40" s="23">
        <f>($C$12-$H14)/(1-$H14-$G$14)</f>
        <v>0.5</v>
      </c>
      <c r="R40" s="23">
        <f>($C$12-$H14)/(1-$H14-$G$15)</f>
        <v>0.49333333333333335</v>
      </c>
      <c r="S40" s="23">
        <f>($C$12-$H14)/(1-$H14-$G$16)</f>
        <v>0.48684210526315791</v>
      </c>
      <c r="T40" s="23">
        <f>($C$12-$H14)/(1-$H14-$G$17)</f>
        <v>0.48051948051948051</v>
      </c>
    </row>
    <row r="41" spans="10:20" x14ac:dyDescent="0.25">
      <c r="J41" s="23">
        <f>($C$12-$H15)/(1-$H15-$G$7)</f>
        <v>0.55882352941176472</v>
      </c>
      <c r="K41" s="23">
        <f>($C$12-$H15)/(1-$H15-$G$8)</f>
        <v>0.55072463768115942</v>
      </c>
      <c r="L41" s="23">
        <f>($C$12-$H15)/(1-$H15-$G$9)</f>
        <v>0.54285714285714282</v>
      </c>
      <c r="M41" s="23">
        <f>($C$12-$H15)/(1-$H15-$G$10)</f>
        <v>0.53521126760563376</v>
      </c>
      <c r="N41" s="23">
        <f>($C$12-$H15)/(1-$H15-$G$11)</f>
        <v>0.52777777777777768</v>
      </c>
      <c r="O41" s="23">
        <f>($C$12-$H15)/(1-$H15-$G$12)</f>
        <v>0.52054794520547942</v>
      </c>
      <c r="P41" s="23">
        <f>($C$12-$H15)/(1-$H15-$G$13)</f>
        <v>0.51351351351351349</v>
      </c>
      <c r="Q41" s="23">
        <f>($C$12-$H15)/(1-$H15-$G$14)</f>
        <v>0.50666666666666671</v>
      </c>
      <c r="R41" s="23">
        <f>($C$12-$H15)/(1-$H15-$G$15)</f>
        <v>0.5</v>
      </c>
      <c r="S41" s="23">
        <f>($C$12-$H15)/(1-$H15-$G$16)</f>
        <v>0.4935064935064935</v>
      </c>
      <c r="T41" s="23">
        <f>($C$12-$H15)/(1-$H15-$G$17)</f>
        <v>0.48717948717948717</v>
      </c>
    </row>
    <row r="42" spans="10:20" x14ac:dyDescent="0.25">
      <c r="J42" s="23">
        <f>($C$12-$H16)/(1-$H16-$G$7)</f>
        <v>0.56521739130434778</v>
      </c>
      <c r="K42" s="23">
        <f>($C$12-$H16)/(1-$H16-$G$8)</f>
        <v>0.55714285714285716</v>
      </c>
      <c r="L42" s="23">
        <f>($C$12-$H16)/(1-$H16-$G$9)</f>
        <v>0.54929577464788726</v>
      </c>
      <c r="M42" s="23">
        <f>($C$12-$H16)/(1-$H16-$G$10)</f>
        <v>0.54166666666666663</v>
      </c>
      <c r="N42" s="23">
        <f>($C$12-$H16)/(1-$H16-$G$11)</f>
        <v>0.53424657534246567</v>
      </c>
      <c r="O42" s="23">
        <f>($C$12-$H16)/(1-$H16-$G$12)</f>
        <v>0.52702702702702697</v>
      </c>
      <c r="P42" s="23">
        <f>($C$12-$H16)/(1-$H16-$G$13)</f>
        <v>0.52</v>
      </c>
      <c r="Q42" s="23">
        <f>($C$12-$H16)/(1-$H16-$G$14)</f>
        <v>0.51315789473684215</v>
      </c>
      <c r="R42" s="23">
        <f>($C$12-$H16)/(1-$H16-$G$15)</f>
        <v>0.50649350649350655</v>
      </c>
      <c r="S42" s="23">
        <f>($C$12-$H16)/(1-$H16-$G$16)</f>
        <v>0.5</v>
      </c>
      <c r="T42" s="23">
        <f>($C$12-$H16)/(1-$H16-$G$17)</f>
        <v>0.49367088607594939</v>
      </c>
    </row>
    <row r="43" spans="10:20" x14ac:dyDescent="0.25">
      <c r="J43" s="23">
        <f>($C$12-$H17)/(1-$H17-$G$7)</f>
        <v>0.5714285714285714</v>
      </c>
      <c r="K43" s="23">
        <f>($C$12-$H17)/(1-$H17-$G$8)</f>
        <v>0.56338028169014087</v>
      </c>
      <c r="L43" s="23">
        <f>($C$12-$H17)/(1-$H17-$G$9)</f>
        <v>0.55555555555555547</v>
      </c>
      <c r="M43" s="23">
        <f>($C$12-$H17)/(1-$H17-$G$10)</f>
        <v>0.54794520547945202</v>
      </c>
      <c r="N43" s="23">
        <f>($C$12-$H17)/(1-$H17-$G$11)</f>
        <v>0.54054054054054046</v>
      </c>
      <c r="O43" s="23">
        <f>($C$12-$H17)/(1-$H17-$G$12)</f>
        <v>0.53333333333333333</v>
      </c>
      <c r="P43" s="23">
        <f>($C$12-$H17)/(1-$H17-$G$13)</f>
        <v>0.52631578947368418</v>
      </c>
      <c r="Q43" s="23">
        <f>($C$12-$H17)/(1-$H17-$G$14)</f>
        <v>0.51948051948051954</v>
      </c>
      <c r="R43" s="23">
        <f>($C$12-$H17)/(1-$H17-$G$15)</f>
        <v>0.51282051282051289</v>
      </c>
      <c r="S43" s="23">
        <f>($C$12-$H17)/(1-$H17-$G$16)</f>
        <v>0.50632911392405067</v>
      </c>
      <c r="T43" s="23">
        <f>($C$12-$H17)/(1-$H17-$G$17)</f>
        <v>0.5</v>
      </c>
    </row>
    <row r="45" spans="10:20" x14ac:dyDescent="0.25">
      <c r="J45" s="21" t="s">
        <v>25</v>
      </c>
    </row>
    <row r="46" spans="10:20" x14ac:dyDescent="0.25">
      <c r="J46" s="22">
        <f>SQRT((1/(J7+J20)))*100</f>
        <v>1.178511301977579</v>
      </c>
      <c r="K46" s="22">
        <f t="shared" ref="K46:T46" si="2">SQRT((1/(K7+K20)))*100</f>
        <v>1.1584960919371847</v>
      </c>
      <c r="L46" s="22">
        <f t="shared" si="2"/>
        <v>1.1377601723264328</v>
      </c>
      <c r="M46" s="22">
        <f t="shared" si="2"/>
        <v>1.116343492932143</v>
      </c>
      <c r="N46" s="22">
        <f t="shared" si="2"/>
        <v>1.0942871438246471</v>
      </c>
      <c r="O46" s="22">
        <f t="shared" si="2"/>
        <v>1.0716331835122903</v>
      </c>
      <c r="P46" s="22">
        <f t="shared" si="2"/>
        <v>1.0484244517632302</v>
      </c>
      <c r="Q46" s="22">
        <f t="shared" si="2"/>
        <v>1.0247043707703642</v>
      </c>
      <c r="R46" s="22">
        <f t="shared" si="2"/>
        <v>1.0005167383766731</v>
      </c>
      <c r="S46" s="22">
        <f t="shared" si="2"/>
        <v>0.97590551703998718</v>
      </c>
      <c r="T46" s="22">
        <f t="shared" si="2"/>
        <v>0.95091462210039279</v>
      </c>
    </row>
    <row r="47" spans="10:20" x14ac:dyDescent="0.25">
      <c r="J47" s="22">
        <f t="shared" ref="J47:T56" si="3">SQRT((1/(J8+J21)))*100</f>
        <v>1.1584960919371847</v>
      </c>
      <c r="K47" s="22">
        <f t="shared" si="3"/>
        <v>1.140494808365399</v>
      </c>
      <c r="L47" s="22">
        <f t="shared" si="3"/>
        <v>1.1217184382248933</v>
      </c>
      <c r="M47" s="22">
        <f t="shared" si="3"/>
        <v>1.1022051669412316</v>
      </c>
      <c r="N47" s="22">
        <f t="shared" si="3"/>
        <v>1.0819944623803848</v>
      </c>
      <c r="O47" s="22">
        <f t="shared" si="3"/>
        <v>1.0611269273451125</v>
      </c>
      <c r="P47" s="22">
        <f t="shared" si="3"/>
        <v>1.0396441332581923</v>
      </c>
      <c r="Q47" s="22">
        <f t="shared" si="3"/>
        <v>1.0175884384760765</v>
      </c>
      <c r="R47" s="22">
        <f t="shared" si="3"/>
        <v>0.99500279480600573</v>
      </c>
      <c r="S47" s="22">
        <f t="shared" si="3"/>
        <v>0.97193054585162542</v>
      </c>
      <c r="T47" s="22">
        <f t="shared" si="3"/>
        <v>0.94841522078533969</v>
      </c>
    </row>
    <row r="48" spans="10:20" x14ac:dyDescent="0.25">
      <c r="J48" s="22">
        <f t="shared" si="3"/>
        <v>1.1377601723264328</v>
      </c>
      <c r="K48" s="22">
        <f t="shared" si="3"/>
        <v>1.1217184382248933</v>
      </c>
      <c r="L48" s="22">
        <f t="shared" si="3"/>
        <v>1.1048543456039803</v>
      </c>
      <c r="M48" s="22">
        <f t="shared" si="3"/>
        <v>1.0872040247410504</v>
      </c>
      <c r="N48" s="22">
        <f t="shared" si="3"/>
        <v>1.0688050103672548</v>
      </c>
      <c r="O48" s="22">
        <f t="shared" si="3"/>
        <v>1.0496961202197763</v>
      </c>
      <c r="P48" s="22">
        <f t="shared" si="3"/>
        <v>1.0299173118349623</v>
      </c>
      <c r="Q48" s="22">
        <f t="shared" si="3"/>
        <v>1.009509520699984</v>
      </c>
      <c r="R48" s="22">
        <f t="shared" si="3"/>
        <v>0.98851448309104573</v>
      </c>
      <c r="S48" s="22">
        <f t="shared" si="3"/>
        <v>0.96697454706499175</v>
      </c>
      <c r="T48" s="22">
        <f t="shared" si="3"/>
        <v>0.94493247513352441</v>
      </c>
    </row>
    <row r="49" spans="10:20" x14ac:dyDescent="0.25">
      <c r="J49" s="22">
        <f t="shared" si="3"/>
        <v>1.116343492932143</v>
      </c>
      <c r="K49" s="22">
        <f t="shared" si="3"/>
        <v>1.1022051669412316</v>
      </c>
      <c r="L49" s="22">
        <f t="shared" si="3"/>
        <v>1.0872040247410504</v>
      </c>
      <c r="M49" s="22">
        <f t="shared" si="3"/>
        <v>1.0713739108887081</v>
      </c>
      <c r="N49" s="22">
        <f t="shared" si="3"/>
        <v>1.0547501732562428</v>
      </c>
      <c r="O49" s="22">
        <f t="shared" si="3"/>
        <v>1.0373695688858651</v>
      </c>
      <c r="P49" s="22">
        <f t="shared" si="3"/>
        <v>1.0192701457206526</v>
      </c>
      <c r="Q49" s="22">
        <f t="shared" si="3"/>
        <v>1.0004911029253918</v>
      </c>
      <c r="R49" s="22">
        <f t="shared" si="3"/>
        <v>0.98107263279294199</v>
      </c>
      <c r="S49" s="22">
        <f t="shared" si="3"/>
        <v>0.96105574744962763</v>
      </c>
      <c r="T49" s="22">
        <f t="shared" si="3"/>
        <v>0.9404820937207452</v>
      </c>
    </row>
    <row r="50" spans="10:20" x14ac:dyDescent="0.25">
      <c r="J50" s="22">
        <f t="shared" si="3"/>
        <v>1.0942871438246471</v>
      </c>
      <c r="K50" s="22">
        <f t="shared" si="3"/>
        <v>1.0819944623803848</v>
      </c>
      <c r="L50" s="22">
        <f t="shared" si="3"/>
        <v>1.0688050103672548</v>
      </c>
      <c r="M50" s="22">
        <f t="shared" si="3"/>
        <v>1.0547501732562428</v>
      </c>
      <c r="N50" s="22">
        <f t="shared" si="3"/>
        <v>1.0398629135096287</v>
      </c>
      <c r="O50" s="22">
        <f t="shared" si="3"/>
        <v>1.0241777044662068</v>
      </c>
      <c r="P50" s="22">
        <f t="shared" si="3"/>
        <v>1.0077304383462691</v>
      </c>
      <c r="Q50" s="22">
        <f t="shared" si="3"/>
        <v>0.99055831062992983</v>
      </c>
      <c r="R50" s="22">
        <f t="shared" si="3"/>
        <v>0.97269968339968649</v>
      </c>
      <c r="S50" s="22">
        <f t="shared" si="3"/>
        <v>0.9541939305246423</v>
      </c>
      <c r="T50" s="22">
        <f t="shared" si="3"/>
        <v>0.93508126778882683</v>
      </c>
    </row>
    <row r="51" spans="10:20" x14ac:dyDescent="0.25">
      <c r="J51" s="22">
        <f t="shared" si="3"/>
        <v>1.0716331835122903</v>
      </c>
      <c r="K51" s="22">
        <f t="shared" si="3"/>
        <v>1.0611269273451125</v>
      </c>
      <c r="L51" s="22">
        <f t="shared" si="3"/>
        <v>1.0496961202197761</v>
      </c>
      <c r="M51" s="22">
        <f t="shared" si="3"/>
        <v>1.0373695688858648</v>
      </c>
      <c r="N51" s="22">
        <f t="shared" si="3"/>
        <v>1.0241777044662068</v>
      </c>
      <c r="O51" s="22">
        <f t="shared" si="3"/>
        <v>1.0101525445522106</v>
      </c>
      <c r="P51" s="22">
        <f t="shared" si="3"/>
        <v>0.99532762828406041</v>
      </c>
      <c r="Q51" s="22">
        <f t="shared" si="3"/>
        <v>0.97973792616998367</v>
      </c>
      <c r="R51" s="22">
        <f t="shared" si="3"/>
        <v>0.9634197267770549</v>
      </c>
      <c r="S51" s="22">
        <f t="shared" si="3"/>
        <v>0.94641050276726246</v>
      </c>
      <c r="T51" s="22">
        <f t="shared" si="3"/>
        <v>0.92874875904398502</v>
      </c>
    </row>
    <row r="52" spans="10:20" x14ac:dyDescent="0.25">
      <c r="J52" s="22">
        <f t="shared" si="3"/>
        <v>1.0484244517632302</v>
      </c>
      <c r="K52" s="22">
        <f t="shared" si="3"/>
        <v>1.0396441332581923</v>
      </c>
      <c r="L52" s="22">
        <f t="shared" si="3"/>
        <v>1.0299173118349623</v>
      </c>
      <c r="M52" s="22">
        <f t="shared" si="3"/>
        <v>1.0192701457206526</v>
      </c>
      <c r="N52" s="22">
        <f t="shared" si="3"/>
        <v>1.0077304383462691</v>
      </c>
      <c r="O52" s="22">
        <f t="shared" si="3"/>
        <v>0.99532762828406041</v>
      </c>
      <c r="P52" s="22">
        <f t="shared" si="3"/>
        <v>0.9820927516479826</v>
      </c>
      <c r="Q52" s="22">
        <f t="shared" si="3"/>
        <v>0.96805837819408602</v>
      </c>
      <c r="R52" s="22">
        <f t="shared" si="3"/>
        <v>0.95325852275998446</v>
      </c>
      <c r="S52" s="22">
        <f t="shared" si="3"/>
        <v>0.93772853406300027</v>
      </c>
      <c r="T52" s="22">
        <f t="shared" si="3"/>
        <v>0.9215049632207557</v>
      </c>
    </row>
    <row r="53" spans="10:20" x14ac:dyDescent="0.25">
      <c r="J53" s="22">
        <f t="shared" si="3"/>
        <v>1.0247043707703642</v>
      </c>
      <c r="K53" s="22">
        <f t="shared" si="3"/>
        <v>1.0175884384760765</v>
      </c>
      <c r="L53" s="22">
        <f t="shared" si="3"/>
        <v>1.009509520699984</v>
      </c>
      <c r="M53" s="22">
        <f t="shared" si="3"/>
        <v>1.0004911029253918</v>
      </c>
      <c r="N53" s="22">
        <f t="shared" si="3"/>
        <v>0.99055831062992961</v>
      </c>
      <c r="O53" s="22">
        <f t="shared" si="3"/>
        <v>0.97973792616998367</v>
      </c>
      <c r="P53" s="22">
        <f t="shared" si="3"/>
        <v>0.96805837819408602</v>
      </c>
      <c r="Q53" s="22">
        <f t="shared" si="3"/>
        <v>0.95554970430614539</v>
      </c>
      <c r="R53" s="22">
        <f t="shared" si="3"/>
        <v>0.94224348810891068</v>
      </c>
      <c r="S53" s="22">
        <f t="shared" si="3"/>
        <v>0.92817277216103744</v>
      </c>
      <c r="T53" s="22">
        <f t="shared" si="3"/>
        <v>0.91337194876266248</v>
      </c>
    </row>
    <row r="54" spans="10:20" x14ac:dyDescent="0.25">
      <c r="J54" s="22">
        <f t="shared" si="3"/>
        <v>1.0005167383766731</v>
      </c>
      <c r="K54" s="22">
        <f t="shared" si="3"/>
        <v>0.99500279480600573</v>
      </c>
      <c r="L54" s="22">
        <f t="shared" si="3"/>
        <v>0.98851448309104573</v>
      </c>
      <c r="M54" s="22">
        <f t="shared" si="3"/>
        <v>0.98107263279294199</v>
      </c>
      <c r="N54" s="22">
        <f t="shared" si="3"/>
        <v>0.97269968339968649</v>
      </c>
      <c r="O54" s="22">
        <f t="shared" si="3"/>
        <v>0.9634197267770549</v>
      </c>
      <c r="P54" s="22">
        <f t="shared" si="3"/>
        <v>0.95325852275998446</v>
      </c>
      <c r="Q54" s="22">
        <f t="shared" si="3"/>
        <v>0.94224348810891068</v>
      </c>
      <c r="R54" s="22">
        <f t="shared" si="3"/>
        <v>0.93040365945598358</v>
      </c>
      <c r="S54" s="22">
        <f t="shared" si="3"/>
        <v>0.91776963127491273</v>
      </c>
      <c r="T54" s="22">
        <f t="shared" si="3"/>
        <v>0.90437347031075443</v>
      </c>
    </row>
    <row r="55" spans="10:20" x14ac:dyDescent="0.25">
      <c r="J55" s="22">
        <f t="shared" si="3"/>
        <v>0.97590551703998718</v>
      </c>
      <c r="K55" s="22">
        <f t="shared" si="3"/>
        <v>0.97193054585162519</v>
      </c>
      <c r="L55" s="22">
        <f t="shared" si="3"/>
        <v>0.96697454706499175</v>
      </c>
      <c r="M55" s="22">
        <f t="shared" si="3"/>
        <v>0.96105574744962763</v>
      </c>
      <c r="N55" s="22">
        <f t="shared" si="3"/>
        <v>0.9541939305246423</v>
      </c>
      <c r="O55" s="22">
        <f t="shared" si="3"/>
        <v>0.94641050276726246</v>
      </c>
      <c r="P55" s="22">
        <f t="shared" si="3"/>
        <v>0.93772853406300027</v>
      </c>
      <c r="Q55" s="22">
        <f t="shared" si="3"/>
        <v>0.92817277216103744</v>
      </c>
      <c r="R55" s="22">
        <f t="shared" si="3"/>
        <v>0.91776963127491273</v>
      </c>
      <c r="S55" s="22">
        <f t="shared" si="3"/>
        <v>0.90654715536736852</v>
      </c>
      <c r="T55" s="22">
        <f t="shared" si="3"/>
        <v>0.8945349570654213</v>
      </c>
    </row>
    <row r="56" spans="10:20" x14ac:dyDescent="0.25">
      <c r="J56" s="22">
        <f t="shared" si="3"/>
        <v>0.95091462210039279</v>
      </c>
      <c r="K56" s="22">
        <f t="shared" si="3"/>
        <v>0.94841522078533969</v>
      </c>
      <c r="L56" s="22">
        <f t="shared" si="3"/>
        <v>0.94493247513352441</v>
      </c>
      <c r="M56" s="22">
        <f t="shared" si="3"/>
        <v>0.9404820937207452</v>
      </c>
      <c r="N56" s="22">
        <f t="shared" si="3"/>
        <v>0.93508126778882683</v>
      </c>
      <c r="O56" s="22">
        <f t="shared" si="3"/>
        <v>0.92874875904398502</v>
      </c>
      <c r="P56" s="22">
        <f t="shared" si="3"/>
        <v>0.92150496322075581</v>
      </c>
      <c r="Q56" s="22">
        <f t="shared" si="3"/>
        <v>0.91337194876266248</v>
      </c>
      <c r="R56" s="22">
        <f t="shared" si="3"/>
        <v>0.90437347031075443</v>
      </c>
      <c r="S56" s="22">
        <f t="shared" si="3"/>
        <v>0.8945349570654213</v>
      </c>
      <c r="T56" s="22">
        <f t="shared" si="3"/>
        <v>0.88388347648318444</v>
      </c>
    </row>
  </sheetData>
  <mergeCells count="5">
    <mergeCell ref="B28:C28"/>
    <mergeCell ref="B23:C23"/>
    <mergeCell ref="B6:C6"/>
    <mergeCell ref="B11:C11"/>
    <mergeCell ref="B15:C1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IfW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Stamer, Vincent</dc:creator>
  <cp:lastModifiedBy>Stamer, Vincent</cp:lastModifiedBy>
  <dcterms:created xsi:type="dcterms:W3CDTF">2020-03-19T16:14:10Z</dcterms:created>
  <dcterms:modified xsi:type="dcterms:W3CDTF">2020-04-07T16:21:32Z</dcterms:modified>
</cp:coreProperties>
</file>